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MO SRB 2023\"/>
    </mc:Choice>
  </mc:AlternateContent>
  <xr:revisionPtr revIDLastSave="0" documentId="8_{45B3BFBF-5971-405B-8E8F-1140B23267E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G35" i="6"/>
  <c r="B35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G24" i="6"/>
  <c r="B24" i="6"/>
  <c r="H23" i="6"/>
  <c r="G23" i="6"/>
  <c r="B23" i="6"/>
  <c r="G22" i="6"/>
  <c r="B22" i="6"/>
  <c r="G21" i="6"/>
  <c r="B21" i="6"/>
  <c r="I20" i="6"/>
  <c r="H20" i="6"/>
  <c r="G20" i="6"/>
  <c r="B20" i="6"/>
  <c r="H19" i="6"/>
  <c r="G19" i="6"/>
  <c r="B19" i="6"/>
  <c r="I18" i="6"/>
  <c r="H18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0" i="5"/>
  <c r="D42" i="5"/>
  <c r="D32" i="5"/>
  <c r="D24" i="5"/>
  <c r="D14" i="5"/>
  <c r="E50" i="4"/>
  <c r="D50" i="4"/>
  <c r="E45" i="4"/>
  <c r="E44" i="4" s="1"/>
  <c r="D45" i="4"/>
  <c r="D44" i="4" s="1"/>
  <c r="E36" i="4"/>
  <c r="D36" i="4"/>
  <c r="E29" i="4"/>
  <c r="D29" i="4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E95" i="3" s="1"/>
  <c r="D96" i="3"/>
  <c r="F96" i="3" s="1"/>
  <c r="F94" i="3"/>
  <c r="F93" i="3"/>
  <c r="F92" i="3"/>
  <c r="F91" i="3"/>
  <c r="F90" i="3"/>
  <c r="F89" i="3"/>
  <c r="F88" i="3"/>
  <c r="E88" i="3"/>
  <c r="D88" i="3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E72" i="3"/>
  <c r="D72" i="3"/>
  <c r="F72" i="3" s="1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E60" i="3"/>
  <c r="D60" i="3"/>
  <c r="F60" i="3" s="1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D12" i="3"/>
  <c r="E11" i="3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F263" i="2"/>
  <c r="E263" i="2"/>
  <c r="E262" i="2" s="1"/>
  <c r="D263" i="2"/>
  <c r="D262" i="2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50" i="2" s="1"/>
  <c r="F248" i="2"/>
  <c r="F247" i="2"/>
  <c r="E246" i="2"/>
  <c r="D246" i="2"/>
  <c r="F246" i="2" s="1"/>
  <c r="F245" i="2"/>
  <c r="F244" i="2"/>
  <c r="F243" i="2"/>
  <c r="E243" i="2"/>
  <c r="D243" i="2"/>
  <c r="D242" i="2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E195" i="2"/>
  <c r="D195" i="2"/>
  <c r="F195" i="2" s="1"/>
  <c r="F193" i="2"/>
  <c r="F192" i="2"/>
  <c r="F191" i="2"/>
  <c r="F190" i="2"/>
  <c r="F189" i="2"/>
  <c r="F188" i="2"/>
  <c r="F187" i="2"/>
  <c r="F186" i="2"/>
  <c r="F185" i="2"/>
  <c r="E184" i="2"/>
  <c r="D184" i="2"/>
  <c r="D181" i="2" s="1"/>
  <c r="F183" i="2"/>
  <c r="F182" i="2"/>
  <c r="E181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F150" i="2"/>
  <c r="F149" i="2"/>
  <c r="F148" i="2"/>
  <c r="F147" i="2"/>
  <c r="E147" i="2"/>
  <c r="D147" i="2"/>
  <c r="F146" i="2"/>
  <c r="F145" i="2"/>
  <c r="F144" i="2"/>
  <c r="F143" i="2"/>
  <c r="F142" i="2"/>
  <c r="F141" i="2"/>
  <c r="E140" i="2"/>
  <c r="E139" i="2" s="1"/>
  <c r="D140" i="2"/>
  <c r="D139" i="2" s="1"/>
  <c r="F139" i="2" s="1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E111" i="2"/>
  <c r="D111" i="2"/>
  <c r="F111" i="2" s="1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E93" i="2"/>
  <c r="D93" i="2"/>
  <c r="D92" i="2"/>
  <c r="F92" i="2" s="1"/>
  <c r="F91" i="2"/>
  <c r="F90" i="2"/>
  <c r="F89" i="2"/>
  <c r="F88" i="2"/>
  <c r="F87" i="2"/>
  <c r="F86" i="2"/>
  <c r="F85" i="2"/>
  <c r="F84" i="2"/>
  <c r="E84" i="2"/>
  <c r="E83" i="2" s="1"/>
  <c r="D84" i="2"/>
  <c r="D83" i="2"/>
  <c r="F83" i="2" s="1"/>
  <c r="F82" i="2"/>
  <c r="F81" i="2"/>
  <c r="F80" i="2"/>
  <c r="F79" i="2"/>
  <c r="F78" i="2"/>
  <c r="F77" i="2"/>
  <c r="F76" i="2"/>
  <c r="E75" i="2"/>
  <c r="E74" i="2" s="1"/>
  <c r="D75" i="2"/>
  <c r="F75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7" i="1" s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F634" i="1"/>
  <c r="E634" i="1"/>
  <c r="D634" i="1"/>
  <c r="F633" i="1"/>
  <c r="F632" i="1"/>
  <c r="E631" i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F599" i="1"/>
  <c r="E599" i="1"/>
  <c r="D599" i="1"/>
  <c r="F597" i="1"/>
  <c r="F596" i="1"/>
  <c r="E595" i="1"/>
  <c r="D595" i="1"/>
  <c r="F595" i="1" s="1"/>
  <c r="F594" i="1"/>
  <c r="F593" i="1"/>
  <c r="F592" i="1"/>
  <c r="E592" i="1"/>
  <c r="D592" i="1"/>
  <c r="F591" i="1"/>
  <c r="E590" i="1"/>
  <c r="D590" i="1"/>
  <c r="F590" i="1" s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F535" i="1"/>
  <c r="E535" i="1"/>
  <c r="D535" i="1"/>
  <c r="D534" i="1"/>
  <c r="F534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E524" i="1"/>
  <c r="D524" i="1"/>
  <c r="F524" i="1" s="1"/>
  <c r="F523" i="1"/>
  <c r="F522" i="1"/>
  <c r="E521" i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F490" i="1"/>
  <c r="E490" i="1"/>
  <c r="D490" i="1"/>
  <c r="F488" i="1"/>
  <c r="F487" i="1"/>
  <c r="E486" i="1"/>
  <c r="D486" i="1"/>
  <c r="F486" i="1" s="1"/>
  <c r="F485" i="1"/>
  <c r="F484" i="1"/>
  <c r="E483" i="1"/>
  <c r="E477" i="1" s="1"/>
  <c r="D483" i="1"/>
  <c r="F483" i="1" s="1"/>
  <c r="F482" i="1"/>
  <c r="F481" i="1"/>
  <c r="F480" i="1"/>
  <c r="F479" i="1"/>
  <c r="F478" i="1"/>
  <c r="E478" i="1"/>
  <c r="D478" i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F465" i="1"/>
  <c r="E465" i="1"/>
  <c r="D465" i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E649" i="1" s="1"/>
  <c r="D422" i="1"/>
  <c r="D649" i="1" s="1"/>
  <c r="F649" i="1" s="1"/>
  <c r="F421" i="1"/>
  <c r="E421" i="1"/>
  <c r="D421" i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E396" i="1"/>
  <c r="D396" i="1"/>
  <c r="F395" i="1"/>
  <c r="F394" i="1"/>
  <c r="F393" i="1"/>
  <c r="E393" i="1"/>
  <c r="D393" i="1"/>
  <c r="F392" i="1"/>
  <c r="F391" i="1"/>
  <c r="F390" i="1"/>
  <c r="F389" i="1"/>
  <c r="F388" i="1"/>
  <c r="E388" i="1"/>
  <c r="D388" i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E368" i="1" s="1"/>
  <c r="D369" i="1"/>
  <c r="F369" i="1" s="1"/>
  <c r="F367" i="1"/>
  <c r="F366" i="1"/>
  <c r="F365" i="1"/>
  <c r="F364" i="1"/>
  <c r="F363" i="1"/>
  <c r="F362" i="1"/>
  <c r="F361" i="1"/>
  <c r="E361" i="1"/>
  <c r="D361" i="1"/>
  <c r="F360" i="1"/>
  <c r="F359" i="1"/>
  <c r="F358" i="1"/>
  <c r="E357" i="1"/>
  <c r="E356" i="1" s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E344" i="1"/>
  <c r="D344" i="1"/>
  <c r="F344" i="1" s="1"/>
  <c r="F343" i="1"/>
  <c r="F342" i="1"/>
  <c r="E341" i="1"/>
  <c r="D341" i="1"/>
  <c r="F341" i="1" s="1"/>
  <c r="F340" i="1"/>
  <c r="F339" i="1"/>
  <c r="F338" i="1"/>
  <c r="F337" i="1"/>
  <c r="E336" i="1"/>
  <c r="D336" i="1"/>
  <c r="F336" i="1" s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E268" i="1" s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F245" i="1"/>
  <c r="E245" i="1"/>
  <c r="D245" i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F224" i="1"/>
  <c r="E224" i="1"/>
  <c r="D224" i="1"/>
  <c r="F223" i="1"/>
  <c r="F222" i="1"/>
  <c r="E221" i="1"/>
  <c r="D221" i="1"/>
  <c r="F221" i="1" s="1"/>
  <c r="F219" i="1"/>
  <c r="F218" i="1"/>
  <c r="F217" i="1"/>
  <c r="F216" i="1"/>
  <c r="E215" i="1"/>
  <c r="D215" i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3" i="1" s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2" i="1" s="1"/>
  <c r="F181" i="1"/>
  <c r="F180" i="1"/>
  <c r="F179" i="1"/>
  <c r="F178" i="1"/>
  <c r="F177" i="1"/>
  <c r="F176" i="1"/>
  <c r="F175" i="1"/>
  <c r="E174" i="1"/>
  <c r="D174" i="1"/>
  <c r="F173" i="1"/>
  <c r="F172" i="1"/>
  <c r="F171" i="1"/>
  <c r="F170" i="1"/>
  <c r="E169" i="1"/>
  <c r="D169" i="1"/>
  <c r="F169" i="1" s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D157" i="1" s="1"/>
  <c r="F157" i="1" s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F143" i="1"/>
  <c r="F142" i="1"/>
  <c r="F141" i="1"/>
  <c r="F140" i="1"/>
  <c r="E139" i="1"/>
  <c r="E138" i="1" s="1"/>
  <c r="D139" i="1"/>
  <c r="F135" i="1"/>
  <c r="F134" i="1"/>
  <c r="E133" i="1"/>
  <c r="D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D112" i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F64" i="1"/>
  <c r="E64" i="1"/>
  <c r="D64" i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D50" i="1"/>
  <c r="E49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D55" i="5" l="1"/>
  <c r="D49" i="5" s="1"/>
  <c r="F12" i="3"/>
  <c r="F215" i="1"/>
  <c r="F174" i="1"/>
  <c r="F139" i="1"/>
  <c r="D464" i="1"/>
  <c r="F464" i="1" s="1"/>
  <c r="E120" i="3"/>
  <c r="D87" i="1"/>
  <c r="F87" i="1" s="1"/>
  <c r="D144" i="1"/>
  <c r="F144" i="1" s="1"/>
  <c r="D220" i="1"/>
  <c r="F220" i="1" s="1"/>
  <c r="E464" i="1"/>
  <c r="E425" i="1" s="1"/>
  <c r="E17" i="2"/>
  <c r="E12" i="2" s="1"/>
  <c r="D194" i="2"/>
  <c r="F194" i="2" s="1"/>
  <c r="D111" i="1"/>
  <c r="F111" i="1" s="1"/>
  <c r="E168" i="1"/>
  <c r="E220" i="1"/>
  <c r="E304" i="1"/>
  <c r="D648" i="1"/>
  <c r="F648" i="1" s="1"/>
  <c r="E572" i="1"/>
  <c r="E630" i="1"/>
  <c r="D151" i="2"/>
  <c r="F151" i="2" s="1"/>
  <c r="D28" i="4"/>
  <c r="E111" i="1"/>
  <c r="E648" i="1"/>
  <c r="E489" i="1"/>
  <c r="E520" i="1"/>
  <c r="E92" i="2"/>
  <c r="E249" i="2"/>
  <c r="E28" i="4"/>
  <c r="E11" i="4" s="1"/>
  <c r="D30" i="5"/>
  <c r="D12" i="5"/>
  <c r="D11" i="4"/>
  <c r="E41" i="3"/>
  <c r="E147" i="3" s="1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242" i="2"/>
  <c r="E73" i="2"/>
  <c r="E11" i="2" s="1"/>
  <c r="F181" i="2"/>
  <c r="D123" i="2"/>
  <c r="F123" i="2" s="1"/>
  <c r="D249" i="2"/>
  <c r="F249" i="2" s="1"/>
  <c r="F50" i="2"/>
  <c r="D74" i="2"/>
  <c r="F184" i="2"/>
  <c r="D210" i="2"/>
  <c r="F210" i="2" s="1"/>
  <c r="D201" i="1"/>
  <c r="F201" i="1" s="1"/>
  <c r="D316" i="1"/>
  <c r="F316" i="1" s="1"/>
  <c r="E316" i="1"/>
  <c r="E55" i="1"/>
  <c r="D168" i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D477" i="1"/>
  <c r="F477" i="1" s="1"/>
  <c r="D489" i="1"/>
  <c r="F489" i="1" s="1"/>
  <c r="E534" i="1"/>
  <c r="E533" i="1" s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12" i="1"/>
  <c r="F22" i="1"/>
  <c r="D12" i="1"/>
  <c r="F264" i="1"/>
  <c r="D257" i="1"/>
  <c r="F257" i="1" s="1"/>
  <c r="F305" i="1"/>
  <c r="D304" i="1"/>
  <c r="E355" i="1"/>
  <c r="D368" i="1"/>
  <c r="F368" i="1" s="1"/>
  <c r="D585" i="1"/>
  <c r="F585" i="1" s="1"/>
  <c r="D426" i="1"/>
  <c r="D520" i="1"/>
  <c r="F520" i="1" s="1"/>
  <c r="D572" i="1"/>
  <c r="F572" i="1" s="1"/>
  <c r="F422" i="1"/>
  <c r="E241" i="2" l="1"/>
  <c r="E179" i="2" s="1"/>
  <c r="E156" i="1"/>
  <c r="E294" i="1" s="1"/>
  <c r="E418" i="1" s="1"/>
  <c r="F168" i="1"/>
  <c r="E641" i="1"/>
  <c r="E303" i="1"/>
  <c r="E412" i="1" s="1"/>
  <c r="D12" i="2"/>
  <c r="F12" i="2" s="1"/>
  <c r="D48" i="5"/>
  <c r="D147" i="3"/>
  <c r="F147" i="3" s="1"/>
  <c r="D241" i="2"/>
  <c r="F241" i="2" s="1"/>
  <c r="D180" i="2"/>
  <c r="D73" i="2"/>
  <c r="F73" i="2" s="1"/>
  <c r="F74" i="2"/>
  <c r="E11" i="1"/>
  <c r="D11" i="1"/>
  <c r="F12" i="1"/>
  <c r="F229" i="1"/>
  <c r="D156" i="1"/>
  <c r="D533" i="1"/>
  <c r="D425" i="1"/>
  <c r="F426" i="1"/>
  <c r="F304" i="1"/>
  <c r="D303" i="1"/>
  <c r="E413" i="1"/>
  <c r="E640" i="1"/>
  <c r="F356" i="1"/>
  <c r="D355" i="1"/>
  <c r="E296" i="1" l="1"/>
  <c r="E295" i="1"/>
  <c r="E417" i="1"/>
  <c r="E419" i="1" s="1"/>
  <c r="F180" i="2"/>
  <c r="D179" i="2"/>
  <c r="F179" i="2" s="1"/>
  <c r="D11" i="2"/>
  <c r="F11" i="2" s="1"/>
  <c r="D640" i="1"/>
  <c r="F640" i="1" s="1"/>
  <c r="F425" i="1"/>
  <c r="E420" i="1"/>
  <c r="E645" i="1"/>
  <c r="D412" i="1"/>
  <c r="F412" i="1" s="1"/>
  <c r="F303" i="1"/>
  <c r="D641" i="1"/>
  <c r="F641" i="1" s="1"/>
  <c r="F533" i="1"/>
  <c r="F156" i="1"/>
  <c r="D294" i="1"/>
  <c r="D295" i="1" s="1"/>
  <c r="D413" i="1"/>
  <c r="F413" i="1" s="1"/>
  <c r="F355" i="1"/>
  <c r="D417" i="1"/>
  <c r="F11" i="1"/>
  <c r="F295" i="1" l="1"/>
  <c r="E644" i="1"/>
  <c r="E647" i="1" s="1"/>
  <c r="D644" i="1"/>
  <c r="F417" i="1"/>
  <c r="D296" i="1"/>
  <c r="F296" i="1" s="1"/>
  <c r="F294" i="1"/>
  <c r="D418" i="1"/>
  <c r="E646" i="1" l="1"/>
  <c r="E650" i="1" s="1"/>
  <c r="D645" i="1"/>
  <c r="D420" i="1"/>
  <c r="F420" i="1" s="1"/>
  <c r="F418" i="1"/>
  <c r="D419" i="1"/>
  <c r="F419" i="1" s="1"/>
  <c r="F644" i="1"/>
  <c r="E651" i="1" l="1"/>
  <c r="D647" i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<sst xmlns="http://schemas.openxmlformats.org/spreadsheetml/2006/main" count="3891" uniqueCount="2977">
  <si>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</si>
  <si>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</si>
  <si>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</si>
  <si>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</si>
  <si>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</si>
  <si>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</si>
  <si>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</si>
  <si>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</si>
  <si>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</si>
  <si>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</si>
  <si>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</si>
  <si>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</si>
  <si>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</si>
  <si>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</si>
  <si>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</si>
  <si>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</si>
  <si>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</si>
  <si>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</si>
  <si>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</si>
  <si>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</si>
  <si>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</si>
  <si>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</si>
  <si>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</si>
  <si>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</si>
  <si>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</si>
  <si>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</si>
  <si>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</si>
  <si>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</si>
  <si>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</si>
  <si>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</si>
  <si>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</si>
  <si>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</si>
  <si>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</si>
  <si>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</si>
  <si>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</si>
  <si>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</si>
  <si>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</si>
  <si>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</si>
  <si>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</si>
  <si>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</si>
  <si>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</si>
  <si>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</si>
  <si>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</si>
  <si>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</si>
  <si>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</si>
  <si>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</si>
  <si>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</si>
  <si>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</si>
  <si>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</si>
  <si>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</si>
  <si>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</si>
  <si>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</si>
  <si>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</si>
  <si>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</si>
  <si>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</si>
  <si>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</si>
  <si>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</si>
  <si>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</si>
  <si>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</si>
  <si>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</si>
  <si>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</si>
  <si>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</si>
  <si>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</si>
  <si>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</si>
  <si>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</si>
  <si>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</si>
  <si>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</si>
  <si>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</si>
  <si>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</si>
  <si>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</si>
  <si>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</si>
  <si>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</si>
  <si>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</si>
  <si>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</si>
  <si>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</si>
  <si>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</si>
  <si>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</si>
  <si>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</si>
  <si>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</si>
  <si>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</si>
  <si>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</si>
  <si>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</si>
  <si>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</si>
  <si>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</si>
  <si>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</si>
  <si>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</si>
  <si>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</si>
  <si>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</si>
  <si>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</si>
  <si>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</si>
  <si>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</si>
  <si>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</si>
  <si>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</si>
  <si>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</si>
  <si>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</si>
  <si>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</si>
  <si>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</si>
  <si>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</si>
  <si>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</si>
  <si>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</si>
  <si>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</si>
  <si>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</si>
  <si>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</si>
  <si>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</si>
  <si>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</si>
  <si>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</si>
  <si>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</si>
  <si>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</si>
  <si>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</si>
  <si>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</si>
  <si>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</si>
  <si>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</si>
  <si>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</si>
  <si>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</si>
  <si>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</si>
  <si>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</si>
  <si>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</si>
  <si>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</si>
  <si>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</si>
  <si>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</si>
  <si>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</si>
  <si>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</si>
  <si>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</si>
  <si>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</si>
  <si>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</si>
  <si>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</si>
  <si>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</si>
  <si>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</si>
  <si>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</si>
  <si>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</si>
  <si>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</si>
  <si>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</si>
  <si>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</si>
  <si>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</si>
  <si>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</si>
  <si>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</si>
  <si>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</si>
  <si>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</si>
  <si>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</si>
  <si>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</si>
  <si>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</si>
  <si>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</si>
  <si>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</si>
  <si>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</si>
  <si>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</si>
  <si>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</si>
  <si>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</si>
  <si>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</si>
  <si>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</si>
  <si>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</si>
  <si>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</si>
  <si>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</si>
  <si>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</si>
  <si>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</si>
  <si>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</si>
  <si>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</si>
  <si>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</si>
  <si>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</si>
  <si>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</si>
  <si>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</si>
  <si>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</si>
  <si>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</si>
  <si>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</si>
  <si>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</si>
  <si>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</si>
  <si>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</si>
  <si>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</si>
  <si>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</si>
  <si>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</si>
  <si>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</si>
  <si>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</si>
  <si>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</si>
  <si>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</si>
  <si>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</si>
  <si>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</si>
  <si>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</si>
  <si>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</si>
  <si>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</si>
  <si>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</si>
  <si>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</si>
  <si>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</si>
  <si>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</si>
  <si>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</si>
  <si>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</si>
  <si>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</si>
  <si>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</si>
  <si>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</si>
  <si>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</si>
  <si>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</si>
  <si>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</si>
  <si>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</si>
  <si>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</si>
  <si>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</si>
  <si>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</si>
  <si>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</si>
  <si>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</si>
  <si>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</si>
  <si>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</si>
  <si>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</si>
  <si>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</si>
  <si>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</si>
  <si>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</si>
  <si>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</si>
  <si>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</si>
  <si>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</si>
  <si>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</si>
  <si>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</si>
  <si>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</si>
  <si>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</si>
  <si>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</si>
  <si>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</si>
  <si>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</si>
  <si>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</si>
  <si>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</si>
  <si>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</si>
  <si>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</si>
  <si>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</si>
  <si>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</si>
  <si>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</si>
  <si>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</si>
  <si>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</si>
  <si>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</si>
  <si>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</si>
  <si>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</si>
  <si>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</si>
  <si>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</si>
  <si>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</si>
  <si>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</si>
  <si>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</si>
  <si>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</si>
  <si>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</si>
  <si>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</si>
  <si>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</si>
  <si>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</si>
  <si>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</si>
  <si>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</si>
  <si>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</si>
  <si>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</si>
  <si>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</si>
  <si>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</si>
  <si>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</si>
  <si>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</si>
  <si>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</si>
  <si>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</si>
  <si>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</si>
  <si>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</si>
  <si>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</si>
  <si>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</si>
  <si>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</si>
  <si>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</si>
  <si>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</si>
  <si>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</si>
  <si>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</si>
  <si>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</si>
  <si>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</si>
  <si>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</si>
  <si>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</si>
  <si>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</si>
  <si>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</si>
  <si>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</si>
  <si>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</si>
  <si>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</si>
  <si>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</si>
  <si>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</si>
  <si>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</si>
  <si>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</si>
  <si>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</si>
  <si>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</si>
  <si>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</si>
  <si>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</si>
  <si>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</si>
  <si>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</si>
  <si>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</si>
  <si>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</si>
  <si>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</si>
  <si>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</si>
  <si>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</si>
  <si>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</si>
  <si>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</si>
  <si>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</si>
  <si>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</si>
  <si>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</si>
  <si>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</si>
  <si>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</si>
  <si>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</si>
  <si>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</si>
  <si>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</si>
  <si>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</si>
  <si>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</si>
  <si>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</si>
  <si>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</si>
  <si>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</si>
  <si>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</si>
  <si>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</si>
  <si>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</si>
  <si>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</si>
  <si>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</si>
  <si>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</si>
  <si>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</si>
  <si>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</si>
  <si>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</si>
  <si>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</si>
  <si>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</si>
  <si>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</si>
  <si>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</si>
  <si>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</si>
  <si>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</si>
  <si>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</si>
  <si>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</si>
  <si>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</si>
  <si>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</si>
  <si>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</si>
  <si>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</si>
  <si>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</si>
  <si>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</si>
  <si>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</si>
  <si>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</si>
  <si>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</si>
  <si>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</si>
  <si>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</si>
  <si>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</si>
  <si>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</si>
  <si>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</si>
  <si>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</si>
  <si>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</si>
  <si>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</si>
  <si>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</si>
  <si>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</si>
  <si>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</si>
  <si>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</si>
  <si>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</si>
  <si>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</si>
  <si>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</si>
  <si>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</si>
  <si>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</si>
  <si>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</si>
  <si>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</si>
  <si>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</si>
  <si>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</si>
  <si>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</si>
  <si>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</si>
  <si>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</si>
  <si>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</si>
  <si>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</si>
  <si>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</si>
  <si>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</si>
  <si>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</si>
  <si>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</si>
  <si>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</si>
  <si>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</si>
  <si>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</si>
  <si>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</si>
  <si>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</si>
  <si>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</si>
  <si>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</si>
  <si>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</si>
  <si>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</si>
  <si>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</si>
  <si>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</si>
  <si>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</si>
  <si>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</si>
  <si>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</si>
  <si>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</si>
  <si>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</si>
  <si>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</si>
  <si>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</si>
  <si>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</si>
  <si>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</si>
  <si>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</si>
  <si>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</si>
  <si>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</si>
  <si>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</si>
  <si>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</si>
  <si>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</si>
  <si>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</si>
  <si>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</si>
  <si>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</si>
  <si>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</si>
  <si>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</si>
  <si>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</si>
  <si>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</si>
  <si>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</si>
  <si>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</si>
  <si>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</si>
  <si>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</si>
  <si>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</si>
  <si>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</si>
  <si>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</si>
  <si>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</si>
  <si>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</si>
  <si>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</si>
  <si>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</si>
  <si>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</si>
  <si>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</si>
  <si>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</si>
  <si>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</si>
  <si>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</si>
  <si>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</si>
  <si>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</si>
  <si>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</si>
  <si>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</si>
  <si>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</si>
  <si>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</si>
  <si>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</si>
  <si>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</si>
  <si>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</si>
  <si>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</si>
  <si>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</si>
  <si>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</si>
  <si>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</si>
  <si>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</si>
  <si>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</si>
  <si>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</si>
  <si>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</si>
  <si>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</si>
  <si>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</si>
  <si>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</si>
  <si>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</si>
  <si>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</si>
  <si>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</si>
  <si>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</si>
  <si>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</si>
  <si>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</si>
  <si>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</si>
  <si>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</si>
  <si>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</si>
  <si>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</si>
  <si>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</si>
  <si>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</si>
  <si>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</si>
  <si>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</si>
  <si>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</si>
  <si>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</si>
  <si>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</si>
  <si>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</si>
  <si>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</si>
  <si>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</si>
  <si>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</si>
  <si>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</si>
  <si>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</si>
  <si>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</si>
  <si>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</si>
  <si>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</si>
  <si>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</si>
  <si>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</si>
  <si>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</si>
  <si>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</si>
  <si>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</si>
  <si>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</si>
  <si>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</si>
  <si>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</si>
  <si>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</si>
  <si>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</si>
  <si>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</si>
  <si>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</si>
  <si>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</si>
  <si>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</si>
  <si>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</si>
  <si>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</si>
  <si>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</si>
  <si>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</si>
  <si>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</si>
  <si>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</si>
  <si>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</si>
  <si>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</si>
  <si>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</si>
  <si>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</si>
  <si>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</si>
  <si>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</si>
  <si>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</si>
  <si>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</si>
  <si>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</si>
  <si>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</si>
  <si>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</si>
  <si>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</si>
  <si>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</si>
  <si>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</si>
  <si>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</si>
  <si>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</si>
  <si>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</si>
  <si>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</si>
  <si>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</si>
  <si>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</si>
  <si>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</si>
  <si>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</si>
  <si>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</si>
  <si>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</si>
  <si>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</si>
  <si>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</si>
  <si>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</si>
  <si>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</si>
  <si>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</si>
  <si>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</si>
  <si>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</si>
  <si>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</si>
  <si>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</si>
  <si>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</si>
  <si>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</si>
  <si>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</si>
  <si>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</si>
  <si>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</si>
  <si>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</si>
  <si>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</si>
  <si>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</si>
  <si>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</si>
  <si>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</si>
  <si>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</si>
  <si>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</si>
  <si>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</si>
  <si>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</si>
  <si>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</si>
  <si>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</si>
  <si>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</si>
  <si>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</si>
  <si>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</si>
  <si>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</si>
  <si>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</si>
  <si>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</si>
  <si>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</si>
  <si>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</si>
  <si>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</si>
  <si>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</si>
  <si>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</si>
  <si>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</si>
  <si>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</si>
  <si>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</si>
  <si>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</si>
  <si>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</si>
  <si>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</si>
  <si>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</si>
  <si>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</si>
  <si>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</si>
  <si>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</si>
  <si>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</si>
  <si>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</si>
  <si>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</si>
  <si>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</si>
  <si>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</si>
  <si>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</si>
  <si>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</si>
  <si>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</si>
  <si>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</si>
  <si>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</si>
  <si>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</si>
  <si>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</si>
  <si>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</si>
  <si>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</si>
  <si>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</si>
  <si>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</si>
  <si>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</si>
  <si>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</si>
  <si>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</si>
  <si>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</si>
  <si>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</si>
  <si>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</si>
  <si>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</si>
  <si>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</si>
  <si>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</si>
  <si>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</si>
  <si>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</si>
  <si>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</si>
  <si>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</si>
  <si>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</si>
  <si>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</si>
  <si>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</si>
  <si>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</si>
  <si>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</si>
  <si>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</si>
  <si>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</si>
  <si>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</si>
  <si>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</si>
  <si>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</si>
  <si>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</si>
  <si>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</si>
  <si>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</si>
  <si>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</si>
  <si>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</si>
  <si>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</si>
  <si>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</si>
  <si>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</si>
  <si>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</si>
  <si>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</si>
  <si>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</si>
  <si>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</si>
  <si>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</si>
  <si>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</si>
  <si>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</si>
  <si>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</si>
  <si>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</si>
  <si>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</si>
  <si>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</si>
  <si>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</si>
  <si>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</si>
  <si>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</si>
  <si>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</si>
  <si>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</si>
  <si>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</si>
  <si>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</si>
  <si>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</si>
  <si>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</si>
  <si>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</si>
  <si>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</si>
  <si>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</si>
  <si>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</si>
  <si>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</si>
  <si>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</si>
  <si>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</si>
  <si>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</si>
  <si>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</si>
  <si>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</si>
  <si>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</si>
  <si>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</si>
  <si>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</si>
  <si>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</si>
  <si>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</si>
  <si>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</si>
  <si>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</si>
  <si>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</si>
  <si>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</si>
  <si>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</si>
  <si>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</si>
  <si>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</si>
  <si>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</si>
  <si>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</si>
  <si>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</si>
  <si>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</si>
  <si>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</si>
  <si>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</si>
  <si>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</si>
  <si>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</si>
  <si>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</si>
  <si>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</si>
  <si>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</si>
  <si>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</si>
  <si>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</si>
  <si>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</si>
  <si>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</si>
  <si>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</si>
  <si>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</si>
  <si>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</si>
  <si>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</si>
  <si>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</si>
  <si>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</si>
  <si>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</si>
  <si>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</si>
  <si>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</si>
  <si>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</si>
  <si>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</si>
  <si>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</si>
  <si>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</si>
  <si>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</si>
  <si>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</si>
  <si>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</si>
  <si>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</si>
  <si>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</si>
  <si>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</si>
  <si>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</si>
  <si>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</si>
  <si>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</si>
  <si>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</si>
  <si>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</si>
  <si>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</si>
  <si>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</si>
  <si>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</si>
  <si>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</si>
  <si>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</si>
  <si>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</si>
  <si>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</si>
  <si>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</si>
  <si>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</si>
  <si>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</si>
  <si>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</si>
  <si>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</si>
  <si>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</si>
  <si>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</si>
  <si>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</si>
  <si>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</si>
  <si>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</si>
  <si>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</si>
  <si>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</si>
  <si>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</si>
  <si>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</si>
  <si>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</si>
  <si>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</si>
  <si>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</si>
  <si>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</si>
  <si>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</si>
  <si>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</si>
  <si>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</si>
  <si>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</si>
  <si>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</si>
  <si>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</si>
  <si>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</si>
  <si>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</si>
  <si>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</si>
  <si>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</si>
  <si>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</si>
  <si>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</si>
  <si>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</si>
  <si>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</si>
  <si>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</si>
  <si>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</si>
  <si>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</si>
  <si>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</si>
  <si>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</si>
  <si>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</si>
  <si>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</si>
  <si>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</si>
  <si>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</si>
  <si>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</si>
  <si>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</si>
  <si>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</si>
  <si>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</si>
  <si>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</si>
  <si>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</si>
  <si>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</si>
  <si>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</si>
  <si>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</si>
  <si>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</si>
  <si>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</si>
  <si>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</si>
  <si>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</si>
  <si>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</si>
  <si>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</si>
  <si>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</si>
  <si>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</si>
  <si>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</si>
  <si>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</si>
  <si>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</si>
  <si>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</si>
  <si>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</si>
  <si>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</si>
  <si>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</si>
  <si>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</si>
  <si>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</si>
  <si>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</si>
  <si>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</si>
  <si>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</si>
  <si>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</si>
  <si>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</si>
  <si>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</si>
  <si>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</si>
  <si>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</si>
  <si>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</si>
  <si>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</si>
  <si>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</si>
  <si>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</si>
  <si>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</si>
  <si>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</si>
  <si>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</si>
  <si>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</si>
  <si>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</si>
  <si>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</si>
  <si>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</si>
  <si>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</si>
  <si>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</si>
  <si>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</si>
  <si>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</si>
  <si>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</si>
  <si>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</si>
  <si>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</si>
  <si>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</si>
  <si>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</si>
  <si>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</si>
  <si>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</si>
  <si>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</si>
  <si>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</si>
  <si>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</si>
  <si>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</si>
  <si>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</si>
  <si>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</si>
  <si>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</si>
  <si>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</si>
  <si>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</si>
  <si>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</si>
  <si>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</si>
  <si>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</si>
  <si>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</si>
  <si>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</si>
  <si>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</si>
  <si>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</si>
  <si>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</si>
  <si>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</si>
  <si>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</si>
  <si>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</si>
  <si>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</si>
  <si>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</si>
  <si>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</si>
  <si>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</si>
  <si>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</si>
  <si>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</si>
  <si>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</si>
  <si>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</si>
  <si>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</si>
  <si>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</si>
  <si>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</si>
  <si>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</si>
  <si>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</si>
  <si>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</si>
  <si>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</si>
  <si>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</si>
  <si>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</si>
  <si>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</si>
  <si>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</si>
  <si>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</si>
  <si>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</si>
  <si>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</si>
  <si>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</si>
  <si>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</si>
  <si>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</si>
  <si>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</si>
  <si>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</si>
  <si>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</si>
  <si>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</si>
  <si>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</si>
  <si>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</si>
  <si>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</si>
  <si>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</si>
  <si>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</si>
  <si>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</si>
  <si>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</si>
  <si>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</si>
  <si>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</si>
  <si>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</si>
  <si>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</si>
  <si>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</si>
  <si>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</si>
  <si>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</si>
  <si>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</si>
  <si>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</si>
  <si>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</si>
  <si>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</si>
  <si>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</si>
  <si>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</si>
  <si>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</si>
  <si>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</si>
  <si>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</si>
  <si>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</si>
  <si>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</si>
  <si>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</si>
  <si>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</si>
  <si>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</si>
  <si>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</si>
  <si>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</si>
  <si>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</si>
  <si>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</si>
  <si>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</si>
  <si>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</si>
  <si>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</si>
  <si>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</si>
  <si>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</si>
  <si>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</si>
  <si>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</si>
  <si>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</si>
  <si>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</si>
  <si>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</si>
  <si>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</si>
  <si>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</si>
  <si>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</si>
  <si>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</si>
  <si>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</si>
  <si>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</si>
  <si>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</si>
  <si>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</si>
  <si>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</si>
  <si>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</si>
  <si>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</si>
  <si>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</si>
  <si>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</si>
  <si>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</si>
  <si>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</si>
  <si>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</si>
  <si>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</si>
  <si>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</si>
  <si>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</si>
  <si>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</si>
  <si>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</si>
  <si>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</si>
  <si>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</si>
  <si>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</si>
  <si>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</si>
  <si>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</si>
  <si>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</si>
  <si>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</si>
  <si>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</si>
  <si>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</si>
  <si>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</si>
  <si>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</si>
  <si>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</si>
  <si>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</si>
  <si>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</si>
  <si>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</si>
  <si>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</si>
  <si>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</si>
  <si>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</si>
  <si>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</si>
  <si>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</si>
  <si>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</si>
  <si>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</si>
  <si>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</si>
  <si>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</si>
  <si>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</si>
  <si>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</si>
  <si>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</si>
  <si>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</si>
  <si>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</si>
  <si>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</si>
  <si>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</si>
  <si>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</si>
  <si>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</si>
  <si>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</si>
  <si>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</si>
  <si>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</si>
  <si>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</si>
  <si>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</si>
  <si>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</si>
  <si>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</si>
  <si>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</si>
  <si>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</si>
  <si>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</si>
  <si>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</si>
  <si>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</si>
  <si>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</si>
  <si>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</si>
  <si>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</si>
  <si>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</si>
  <si>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</si>
  <si>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</si>
  <si>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</si>
  <si>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</si>
  <si>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</si>
  <si>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</si>
  <si>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</si>
  <si>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</si>
  <si>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</si>
  <si>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</si>
  <si>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</si>
  <si>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</si>
  <si>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</si>
  <si>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</si>
  <si>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</si>
  <si>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</si>
  <si>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</si>
  <si>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</si>
  <si>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</si>
  <si>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</si>
  <si>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</si>
  <si>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</si>
  <si>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</si>
  <si>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</si>
  <si>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</si>
  <si>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</si>
  <si>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</si>
  <si>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</si>
  <si>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</si>
  <si>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</si>
  <si>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</si>
  <si>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</si>
  <si>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</si>
  <si>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</si>
  <si>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</si>
  <si>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</si>
  <si>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</si>
  <si>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</si>
  <si>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</si>
  <si>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</si>
  <si>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</si>
  <si>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</si>
  <si>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</si>
  <si>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</si>
  <si>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</si>
  <si>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</si>
  <si>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</si>
  <si>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</si>
  <si>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</si>
  <si>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</si>
  <si>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</si>
  <si>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</si>
  <si>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</si>
  <si>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</si>
  <si>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</si>
  <si>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</si>
  <si>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</si>
  <si>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</si>
  <si>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</si>
  <si>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</si>
  <si>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</si>
  <si>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</si>
  <si>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</si>
  <si>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</si>
  <si>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</si>
  <si>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</si>
  <si>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</si>
  <si>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</si>
  <si>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</si>
  <si>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</si>
  <si>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</si>
  <si>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</si>
  <si>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</si>
  <si>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</si>
  <si>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</si>
  <si>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</si>
  <si>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</si>
  <si>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</si>
  <si>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</si>
  <si>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</si>
  <si>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</si>
  <si>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</si>
  <si>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</si>
  <si>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</si>
  <si>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</si>
  <si>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</si>
  <si>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</si>
  <si>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</si>
  <si>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</si>
  <si>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</si>
  <si>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</si>
  <si>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</si>
  <si>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</si>
  <si>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</si>
  <si>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</si>
  <si>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</si>
  <si>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</si>
  <si>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</si>
  <si>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</si>
  <si>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</si>
  <si>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</si>
  <si>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</si>
  <si>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</si>
  <si>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</si>
  <si>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</si>
  <si>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</si>
  <si>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</si>
  <si>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</si>
  <si>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</si>
  <si>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</si>
  <si>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</si>
  <si>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</si>
  <si>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</si>
  <si>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</si>
  <si>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</si>
  <si>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</si>
  <si>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</si>
  <si>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</si>
  <si>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</si>
  <si>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</si>
  <si>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</si>
  <si>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</si>
  <si>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</si>
  <si>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</si>
  <si>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</si>
  <si>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</si>
  <si>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</si>
  <si>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</si>
  <si>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</si>
  <si>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</si>
  <si>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</si>
  <si>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</si>
  <si>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</si>
  <si>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</si>
  <si>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</si>
  <si>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</si>
  <si>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</si>
  <si>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</si>
  <si>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</si>
  <si>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</si>
  <si>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</si>
  <si>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</si>
  <si>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</si>
  <si>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</si>
  <si>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</si>
  <si>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</si>
  <si>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</si>
  <si>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</si>
  <si>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</si>
  <si>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</si>
  <si>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</si>
  <si>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</si>
  <si>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</si>
  <si>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</si>
  <si>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</si>
  <si>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</si>
  <si>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</si>
  <si>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</si>
  <si>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</si>
  <si>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</si>
  <si>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</si>
  <si>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</si>
  <si>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</si>
  <si>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</si>
  <si>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</si>
  <si>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</si>
  <si>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</si>
  <si>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</si>
  <si>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</si>
  <si>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</si>
  <si>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</si>
  <si>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</si>
  <si>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</si>
  <si>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</si>
  <si>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</si>
  <si>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</si>
  <si>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</si>
  <si>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</si>
  <si>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</si>
  <si>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</si>
  <si>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</si>
  <si>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</si>
  <si>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</si>
  <si>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</si>
  <si>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</si>
  <si>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</si>
  <si>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</si>
  <si>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</si>
  <si>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</si>
  <si>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</si>
  <si>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</si>
  <si>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</si>
  <si>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</si>
  <si>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</si>
  <si>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</si>
  <si>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</si>
  <si>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</si>
  <si>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</si>
  <si>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</si>
  <si>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</si>
  <si>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</si>
  <si>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</si>
  <si>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</si>
  <si>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</si>
  <si>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</si>
  <si>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</si>
  <si>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</si>
  <si>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</si>
  <si>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</si>
  <si>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</si>
  <si>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</si>
  <si>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</si>
  <si>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</si>
  <si>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</si>
  <si>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</si>
  <si>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</si>
  <si>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</si>
  <si>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</si>
  <si>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</si>
  <si>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</si>
  <si>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</si>
  <si>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</si>
  <si>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</si>
  <si>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</si>
  <si>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</si>
  <si>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</si>
  <si>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</si>
  <si>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</si>
  <si>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</si>
  <si>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</si>
  <si>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</si>
  <si>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</si>
  <si>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</si>
  <si>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</si>
  <si>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</si>
  <si>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</si>
  <si>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</si>
  <si>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</si>
  <si>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</si>
  <si>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</si>
  <si>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</si>
  <si>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</si>
  <si>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</si>
  <si>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</si>
  <si>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</si>
  <si>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</si>
  <si>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</si>
  <si>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</si>
  <si>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</si>
  <si>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</si>
  <si>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</si>
  <si>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</si>
  <si>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</si>
  <si>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</si>
  <si>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</si>
  <si>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</si>
  <si>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</si>
  <si>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</si>
  <si>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</si>
  <si>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</si>
  <si>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</si>
  <si>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</si>
  <si>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</si>
  <si>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</si>
  <si>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</si>
  <si>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</si>
  <si>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</si>
  <si>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</si>
  <si>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</si>
  <si>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</si>
  <si>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</si>
  <si>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</si>
  <si>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</si>
  <si>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</si>
  <si>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</si>
  <si>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</si>
  <si>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</si>
  <si>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</si>
  <si>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</si>
  <si>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</si>
  <si>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</si>
  <si>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</si>
  <si>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</si>
  <si>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</si>
  <si>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</si>
  <si>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</si>
  <si>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</si>
  <si>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</si>
  <si>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</si>
  <si>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</si>
  <si>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</si>
  <si>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</si>
  <si>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</si>
  <si>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</si>
  <si>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</si>
  <si>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</si>
  <si>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</si>
  <si>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</si>
  <si>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</si>
  <si>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</si>
  <si>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</si>
  <si>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</si>
  <si>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</si>
  <si>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</si>
  <si>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</si>
  <si>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</si>
  <si>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</si>
  <si>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</si>
  <si>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</si>
  <si>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</si>
  <si>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</si>
  <si>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</si>
  <si>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</si>
  <si>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</si>
  <si>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</si>
  <si>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</si>
  <si>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</si>
  <si>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</si>
  <si>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</si>
  <si>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</si>
  <si>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</si>
  <si>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</si>
  <si>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</si>
  <si>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</si>
  <si>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</si>
  <si>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</si>
  <si>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</si>
  <si>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</si>
  <si>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</si>
  <si>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</si>
  <si>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</si>
  <si>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</si>
  <si>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</si>
  <si>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</si>
  <si>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</si>
  <si>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</si>
  <si>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</si>
  <si>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</si>
  <si>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</si>
  <si>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</si>
  <si>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</si>
  <si>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</si>
  <si>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</si>
  <si>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</si>
  <si>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</si>
  <si>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</si>
  <si>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</si>
  <si>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</si>
  <si>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</si>
  <si>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</si>
  <si>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</si>
  <si>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</si>
  <si>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</si>
  <si>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</si>
  <si>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</si>
  <si>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</si>
  <si>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</si>
  <si>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</si>
  <si>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</si>
  <si>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</si>
  <si>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</si>
  <si>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</si>
  <si>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</si>
  <si>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</si>
  <si>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</si>
  <si>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</si>
  <si>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</si>
  <si>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</si>
  <si>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</si>
  <si>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</si>
  <si>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</si>
  <si>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</si>
  <si>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</si>
  <si>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</si>
  <si>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</si>
  <si>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</si>
  <si>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</si>
  <si>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</si>
  <si>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</si>
  <si>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</si>
  <si>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</si>
  <si>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</si>
  <si>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</si>
  <si>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</si>
  <si>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</si>
  <si>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</si>
  <si>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</si>
  <si>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</si>
  <si>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</si>
  <si>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</si>
  <si>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</si>
  <si>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</si>
  <si>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</si>
  <si>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</si>
  <si>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</si>
  <si>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</si>
  <si>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</si>
  <si>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</si>
  <si>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</si>
  <si>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</si>
  <si>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</si>
  <si>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</si>
  <si>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</si>
  <si>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</si>
  <si>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</si>
  <si>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</si>
  <si>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</si>
  <si>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</si>
  <si>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</si>
  <si>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</si>
  <si>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</si>
  <si>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</si>
  <si>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</si>
  <si>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</si>
  <si>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</si>
  <si>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</si>
  <si>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</si>
  <si>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</si>
  <si>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</si>
  <si>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</si>
  <si>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</si>
  <si>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</si>
  <si>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</si>
  <si>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</si>
  <si>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</si>
  <si>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</si>
  <si>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</si>
  <si>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</si>
  <si>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</si>
  <si>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</si>
  <si>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</si>
  <si>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</si>
  <si>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</si>
  <si>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</si>
  <si>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</si>
  <si>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</si>
  <si>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</si>
  <si>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</si>
  <si>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</si>
  <si>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</si>
  <si>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</si>
  <si>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</si>
  <si>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</si>
  <si>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</si>
  <si>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</si>
  <si>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</si>
  <si>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</si>
  <si>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</si>
  <si>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</si>
  <si>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</si>
  <si>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</si>
  <si>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</si>
  <si>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</si>
  <si>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</si>
  <si>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</si>
  <si>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</si>
  <si>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</si>
  <si>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</si>
  <si>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</si>
  <si>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</si>
  <si>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</si>
  <si>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</si>
  <si>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</si>
  <si>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</si>
  <si>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</si>
  <si>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</si>
  <si>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</si>
  <si>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</si>
  <si>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</si>
  <si>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</si>
  <si>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</si>
  <si>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</si>
  <si>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</si>
  <si>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</si>
  <si>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</si>
  <si>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</si>
  <si>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</si>
  <si>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</si>
  <si>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</si>
  <si>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</si>
  <si>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</si>
  <si>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</si>
  <si>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</si>
  <si>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</si>
  <si>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</si>
  <si>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</si>
  <si>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</si>
  <si>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</si>
  <si>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</si>
  <si>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</si>
  <si>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</si>
  <si>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</si>
  <si>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</si>
  <si>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</si>
  <si>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</si>
  <si>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</si>
  <si>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</si>
  <si>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</si>
  <si>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</si>
  <si>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</si>
  <si>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</si>
  <si>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</si>
  <si>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</si>
  <si>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</si>
  <si>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</si>
  <si>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</si>
  <si>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</si>
  <si>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</si>
  <si>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</si>
  <si>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</si>
  <si>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</si>
  <si>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</si>
  <si>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</si>
  <si>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</si>
  <si>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</si>
  <si>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</si>
  <si>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</si>
  <si>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</si>
  <si>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</si>
  <si>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</si>
  <si>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</si>
  <si>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</si>
  <si>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</si>
  <si>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</si>
  <si>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</si>
  <si>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</si>
  <si>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</si>
  <si>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</si>
  <si>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</si>
  <si>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</si>
  <si>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</si>
  <si>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</si>
  <si>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</si>
  <si>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</si>
  <si>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</si>
  <si>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</si>
  <si>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</si>
  <si>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</si>
  <si>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</si>
  <si>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</si>
  <si>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</si>
  <si>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</si>
  <si>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</si>
  <si>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</si>
  <si>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</si>
  <si>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</si>
  <si>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</si>
  <si>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</si>
  <si>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</si>
  <si>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</si>
  <si>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</si>
  <si>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</si>
  <si>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</si>
  <si>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</si>
  <si>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</si>
  <si>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</si>
  <si>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</si>
  <si>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</si>
  <si>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</si>
  <si>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</si>
  <si>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</si>
  <si>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</si>
  <si>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</si>
  <si>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</si>
  <si>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</si>
  <si>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</si>
  <si>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</si>
  <si>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</si>
  <si>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</si>
  <si>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</si>
  <si>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</si>
  <si>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</si>
  <si>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</si>
  <si>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</si>
  <si>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</si>
  <si>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</si>
  <si>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</si>
  <si>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</si>
  <si>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</si>
  <si>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</si>
  <si>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</si>
  <si>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</si>
  <si>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</si>
  <si>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</si>
  <si>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</si>
  <si>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</si>
  <si>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</si>
  <si>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</si>
  <si>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</si>
  <si>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</si>
  <si>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</si>
  <si>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</si>
  <si>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</si>
  <si>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</si>
  <si>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</si>
  <si>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</si>
  <si>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</si>
  <si>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</si>
  <si>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</si>
  <si>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</si>
  <si>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</si>
  <si>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</si>
  <si>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</si>
  <si>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</si>
  <si>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</si>
  <si>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</si>
  <si>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</si>
  <si>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</si>
  <si>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</si>
  <si>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</si>
  <si>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</si>
  <si>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</si>
  <si>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</si>
  <si>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</si>
  <si>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</si>
  <si>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</si>
  <si>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</si>
  <si>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</si>
  <si>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</si>
  <si>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</si>
  <si>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</si>
  <si>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</si>
  <si>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</si>
  <si>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</si>
  <si>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</si>
  <si>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</si>
  <si>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</si>
  <si>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</si>
  <si>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</si>
  <si>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</si>
  <si>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</si>
  <si>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</si>
  <si>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</si>
  <si>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</si>
  <si>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</si>
  <si>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</si>
  <si>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</si>
  <si>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</si>
  <si>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</si>
  <si>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</si>
  <si>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</si>
  <si>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</si>
  <si>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</si>
  <si>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</si>
  <si>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</si>
  <si>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</si>
  <si>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</si>
  <si>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</si>
  <si>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</si>
  <si>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</si>
  <si>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</si>
  <si>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</si>
  <si>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</si>
  <si>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</si>
  <si>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</si>
  <si>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</si>
  <si>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</si>
  <si>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</si>
  <si>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</si>
  <si>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</si>
  <si>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</si>
  <si>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</si>
  <si>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</si>
  <si>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</si>
  <si>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</si>
  <si>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</si>
  <si>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</si>
  <si>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</si>
  <si>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</si>
  <si>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</si>
  <si>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</si>
  <si>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</si>
  <si>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</si>
  <si>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</si>
  <si>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</si>
  <si>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</si>
  <si>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</si>
  <si>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</si>
  <si>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</si>
  <si>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</si>
  <si>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</si>
  <si>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</si>
  <si>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</si>
  <si>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</si>
  <si>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</si>
  <si>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</si>
  <si>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</si>
  <si>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</si>
  <si>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</si>
  <si>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</si>
  <si>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</si>
  <si>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</si>
  <si>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</si>
  <si>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</si>
  <si>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</si>
  <si>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</si>
  <si>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</si>
  <si>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</si>
  <si>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</si>
  <si>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</si>
  <si>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</si>
  <si>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</si>
  <si>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</si>
  <si>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</si>
  <si>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</si>
  <si>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</si>
  <si>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</si>
  <si>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</si>
  <si>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</si>
  <si>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</si>
  <si>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</si>
  <si>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</si>
  <si>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</si>
  <si>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</si>
  <si>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</si>
  <si>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</si>
  <si>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</si>
  <si>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</si>
  <si>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</si>
  <si>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</si>
  <si>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</si>
  <si>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</si>
  <si>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</si>
  <si>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</si>
  <si>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</si>
  <si>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</si>
  <si>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</si>
  <si>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</si>
  <si>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</si>
  <si>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</si>
  <si>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</si>
  <si>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</si>
  <si>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</si>
  <si>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</si>
  <si>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</si>
  <si>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</si>
  <si>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</si>
  <si>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</si>
  <si>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</si>
  <si>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</si>
  <si>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</si>
  <si>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</si>
  <si>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</si>
  <si>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</si>
  <si>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</si>
  <si>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</si>
  <si>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</si>
  <si>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</si>
  <si>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</si>
  <si>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</si>
  <si>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</si>
  <si>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</si>
  <si>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</si>
  <si>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</si>
  <si>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</si>
  <si>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</si>
  <si>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</si>
  <si>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</si>
  <si>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</si>
  <si>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</si>
  <si>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</si>
  <si>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</si>
  <si>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</si>
  <si>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</si>
  <si>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</si>
  <si>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</si>
  <si>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</si>
  <si>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</si>
  <si>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</si>
  <si>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</si>
  <si>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</si>
  <si>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</si>
  <si>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</si>
  <si>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</si>
  <si>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</si>
  <si>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</si>
  <si>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</si>
  <si>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</si>
  <si>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</si>
  <si>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</si>
  <si>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</si>
  <si>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</si>
  <si>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</si>
  <si>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</si>
  <si>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</si>
  <si>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</si>
  <si>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</si>
  <si>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</si>
  <si>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</si>
  <si>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</si>
  <si>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</si>
  <si>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</si>
  <si>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</si>
  <si>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</si>
  <si>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</si>
  <si>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</si>
  <si>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</si>
  <si>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</si>
  <si>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</si>
  <si>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</si>
  <si>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</si>
  <si>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</si>
  <si>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</si>
  <si>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</si>
  <si>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</si>
  <si>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</si>
  <si>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</si>
  <si>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</si>
  <si>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</si>
  <si>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</si>
  <si>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</si>
  <si>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</si>
  <si>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</si>
  <si>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</si>
  <si>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</si>
  <si>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</si>
  <si>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</si>
  <si>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</si>
  <si>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</si>
  <si>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</si>
  <si>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</si>
  <si>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</si>
  <si>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</si>
  <si>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</si>
  <si>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</si>
  <si>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</si>
  <si>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</si>
  <si>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</si>
  <si>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</si>
  <si>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</si>
  <si>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</si>
  <si>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</si>
  <si>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</si>
  <si>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</si>
  <si>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</si>
  <si>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</si>
  <si>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</si>
  <si>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</si>
  <si>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</si>
  <si>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</si>
  <si>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</si>
  <si>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</si>
  <si>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</si>
  <si>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</si>
  <si>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</si>
  <si>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</si>
  <si>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</si>
  <si>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</si>
  <si>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</si>
  <si>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</si>
  <si>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</si>
  <si>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</si>
  <si>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</si>
  <si>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</si>
  <si>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</si>
  <si>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</si>
  <si>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</si>
  <si>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</si>
  <si>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</si>
  <si>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</si>
  <si>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</si>
  <si>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</si>
  <si>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</si>
  <si>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</si>
  <si>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</si>
  <si>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</si>
  <si>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</si>
  <si>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</si>
  <si>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</si>
  <si>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</si>
  <si>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</si>
  <si>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</si>
  <si>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</si>
  <si>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</si>
  <si>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</si>
  <si>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</si>
  <si>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</si>
  <si>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</si>
  <si>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</si>
  <si>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</si>
  <si>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</si>
  <si>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</si>
  <si>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</si>
  <si>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</si>
  <si>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</si>
  <si>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</si>
  <si>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</si>
  <si>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</si>
  <si>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</si>
  <si>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</si>
  <si>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</si>
  <si>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</si>
  <si>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</si>
  <si>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</si>
  <si>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</si>
  <si>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</si>
  <si>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</si>
  <si>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</si>
  <si>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</si>
  <si>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</si>
  <si>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</si>
  <si>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</si>
  <si>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</si>
  <si>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</si>
  <si>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</si>
  <si>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</si>
  <si>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</si>
  <si>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</si>
  <si>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</si>
  <si>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</si>
  <si>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</si>
  <si>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</si>
  <si>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</si>
  <si>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</si>
  <si>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</si>
  <si>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</si>
  <si>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</si>
  <si>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</si>
  <si>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</si>
  <si>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</si>
  <si>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</si>
  <si>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</si>
  <si>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</si>
  <si>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</si>
  <si>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</si>
  <si>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</si>
  <si>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</si>
  <si>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</si>
  <si>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</si>
  <si>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</si>
  <si>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</si>
  <si>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</si>
  <si>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</si>
  <si>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</si>
  <si>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</si>
  <si>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</si>
  <si>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</si>
  <si>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</si>
  <si>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</si>
  <si>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</si>
  <si>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</si>
  <si>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</si>
  <si>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</si>
  <si>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</si>
  <si>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</si>
  <si>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</si>
  <si>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</si>
  <si>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</si>
  <si>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</si>
  <si>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</si>
  <si>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</si>
  <si>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</si>
  <si>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</si>
  <si>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</si>
  <si>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</si>
  <si>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</si>
  <si>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</si>
  <si>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</si>
  <si>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</si>
  <si>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</si>
  <si>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</si>
  <si>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</si>
  <si>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</si>
  <si>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</si>
  <si>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</si>
  <si>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</si>
  <si>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</si>
  <si>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</si>
  <si>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</si>
  <si>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</si>
  <si>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</si>
  <si>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</si>
  <si>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</si>
  <si>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</si>
  <si>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</si>
  <si>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</si>
  <si>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</si>
  <si>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</si>
  <si>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</si>
  <si>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</si>
  <si>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</si>
  <si>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</si>
  <si>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</si>
  <si>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</si>
  <si>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</si>
  <si>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</si>
  <si>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</si>
  <si>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</si>
  <si>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</si>
  <si>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</si>
  <si>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</si>
  <si>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</si>
  <si>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</si>
  <si>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</si>
  <si>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</si>
  <si>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</si>
  <si>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</si>
  <si>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</si>
  <si>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</si>
  <si>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</si>
  <si>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</si>
  <si>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</si>
  <si>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</si>
  <si>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</si>
  <si>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</si>
  <si>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</si>
  <si>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</si>
  <si>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</si>
  <si>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</si>
  <si>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</si>
  <si>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</si>
  <si>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</si>
  <si>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</si>
  <si>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</si>
  <si>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</si>
  <si>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</si>
  <si>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</si>
  <si>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</si>
  <si>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</si>
  <si>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</si>
  <si>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</si>
  <si>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</si>
  <si>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</si>
  <si>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</si>
  <si>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</si>
  <si>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</si>
  <si>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</si>
  <si>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</si>
  <si>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</si>
  <si>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</si>
  <si>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</si>
  <si>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</si>
  <si>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</si>
  <si>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</si>
  <si>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</si>
  <si>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</si>
  <si>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</si>
  <si>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</si>
  <si>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</si>
  <si>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</si>
  <si>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</si>
  <si>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</si>
  <si>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</si>
  <si>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</si>
  <si>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</si>
  <si>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</si>
  <si>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</si>
  <si>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</si>
  <si>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</si>
  <si>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</si>
  <si>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</si>
  <si>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</si>
  <si>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</si>
  <si>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</si>
  <si>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</si>
  <si>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</si>
  <si>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</si>
  <si>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</si>
  <si>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</si>
  <si>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</si>
  <si>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</si>
  <si>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</si>
  <si>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</si>
  <si>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</si>
  <si>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</si>
  <si>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</si>
  <si>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</si>
  <si>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</si>
  <si>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</si>
  <si>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</si>
  <si>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</si>
  <si>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</si>
  <si>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</si>
  <si>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</si>
  <si>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</si>
  <si>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</si>
  <si>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</si>
  <si>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</si>
  <si>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</si>
  <si>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</si>
  <si>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</si>
  <si>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</si>
  <si>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</si>
  <si>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</si>
  <si>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</si>
  <si>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</si>
  <si>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</si>
  <si>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</si>
  <si>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</si>
  <si>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</si>
  <si>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</si>
  <si>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</si>
  <si>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</si>
  <si>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</si>
  <si>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</si>
  <si>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</si>
  <si>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</si>
  <si>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</si>
  <si>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</si>
  <si>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</si>
  <si>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</si>
  <si>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</si>
  <si>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</si>
  <si>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</si>
  <si>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</si>
  <si>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</si>
  <si>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</si>
  <si>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</si>
  <si>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</si>
  <si>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</si>
  <si>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</si>
  <si>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</si>
  <si>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</si>
  <si>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</si>
  <si>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</si>
  <si>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</si>
  <si>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</si>
  <si>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</si>
  <si>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</si>
  <si>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</si>
  <si>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</si>
  <si>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</si>
  <si>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</si>
  <si>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</si>
  <si>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</si>
  <si>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</si>
  <si>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</si>
  <si>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</si>
  <si>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</si>
  <si>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</si>
  <si>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</si>
  <si>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</si>
  <si>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</si>
  <si>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</si>
  <si>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</si>
  <si>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</si>
  <si>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</si>
  <si>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</si>
  <si>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</si>
  <si>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</si>
  <si>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</si>
  <si>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</si>
  <si>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</si>
  <si>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</si>
  <si>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</si>
  <si>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</si>
  <si>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</si>
  <si>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</si>
  <si>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</si>
  <si>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</si>
  <si>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</si>
  <si>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</si>
  <si>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</si>
  <si>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</si>
  <si>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</si>
  <si>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</si>
  <si>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</si>
  <si>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</si>
  <si>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</si>
  <si>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</si>
  <si>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</si>
  <si>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</si>
  <si>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</si>
  <si>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</si>
  <si>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</si>
  <si>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</si>
  <si>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</si>
  <si>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</si>
  <si>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</si>
  <si>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</si>
  <si>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</si>
  <si>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</si>
  <si>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</si>
  <si>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</si>
  <si>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</si>
  <si>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</si>
  <si>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</si>
  <si>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</si>
  <si>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</si>
  <si>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</si>
  <si>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</si>
  <si>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</si>
  <si>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</si>
  <si>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</si>
  <si>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</si>
  <si>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</si>
  <si>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</si>
  <si>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</si>
  <si>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</si>
  <si>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</si>
  <si>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</si>
  <si>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</si>
  <si>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</si>
  <si>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</si>
  <si>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</si>
  <si>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</si>
  <si>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</si>
  <si>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</si>
  <si>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</si>
  <si>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</si>
  <si>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</si>
  <si>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</si>
  <si>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</si>
  <si>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</si>
  <si>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</si>
  <si>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</si>
  <si>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</si>
  <si>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</si>
  <si>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</si>
  <si>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</si>
  <si>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</si>
  <si>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</si>
  <si>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</si>
  <si>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</si>
  <si>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</si>
  <si>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</si>
  <si>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</si>
  <si>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</si>
  <si>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</si>
  <si>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</si>
  <si>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</si>
  <si>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</si>
  <si>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</si>
  <si>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</si>
  <si>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</si>
  <si>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</si>
  <si>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</si>
  <si>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</si>
  <si>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</si>
  <si>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</si>
  <si>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</si>
  <si>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</si>
  <si>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</si>
  <si>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</si>
  <si>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</si>
  <si>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</si>
  <si>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</si>
  <si>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</si>
  <si>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</si>
  <si>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</si>
  <si>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</si>
  <si>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</si>
  <si>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</si>
  <si>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</si>
  <si>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</si>
  <si>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</si>
  <si>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</si>
  <si>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</si>
  <si>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</si>
  <si>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</si>
  <si>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</si>
  <si>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</si>
  <si>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</si>
  <si>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</si>
  <si>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</si>
  <si>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</si>
  <si>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</si>
  <si>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</si>
  <si>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</si>
  <si>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</si>
  <si>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</si>
  <si>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</si>
  <si>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</si>
  <si>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</si>
  <si>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</si>
  <si>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</si>
  <si>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</si>
  <si>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</si>
  <si>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</si>
  <si>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</si>
  <si>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</si>
  <si>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</si>
  <si>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</si>
  <si>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</si>
  <si>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</si>
  <si>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</si>
  <si>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</si>
  <si>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</si>
  <si>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</si>
  <si>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</si>
  <si>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</si>
  <si>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</si>
  <si>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</si>
  <si>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</si>
  <si>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</si>
  <si>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</si>
  <si>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</si>
  <si>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</si>
  <si>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</si>
  <si>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</si>
  <si>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</si>
  <si>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</si>
  <si>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</si>
  <si>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</si>
  <si>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</si>
  <si>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</si>
  <si>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</si>
  <si>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</si>
  <si>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</si>
  <si>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</si>
  <si>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</si>
  <si>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</si>
  <si>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</si>
  <si>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</si>
  <si>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</si>
  <si>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</si>
  <si>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</si>
  <si>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</si>
  <si>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</si>
  <si>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</si>
  <si>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</si>
  <si>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</si>
  <si>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</si>
  <si>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</si>
  <si>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</si>
  <si>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</si>
  <si>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</si>
  <si>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</si>
  <si>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</si>
  <si>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</si>
  <si>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</si>
  <si>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</si>
  <si>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</si>
  <si>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</si>
  <si>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</si>
  <si>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</si>
  <si>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</si>
  <si>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</si>
  <si>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</si>
  <si>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</si>
  <si>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</si>
  <si>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</si>
  <si>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</si>
  <si>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</si>
  <si>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</si>
  <si>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</si>
  <si>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</si>
  <si>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</si>
  <si>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</si>
  <si>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</si>
  <si>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</si>
  <si>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</si>
  <si>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</si>
  <si>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</si>
  <si>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</si>
  <si>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</si>
  <si>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</si>
  <si>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</si>
  <si>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</si>
  <si>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</si>
  <si>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</si>
  <si>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</si>
  <si>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</si>
  <si>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</si>
  <si>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</si>
  <si>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</si>
  <si>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</si>
  <si>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</si>
  <si>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</si>
  <si>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</si>
  <si>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</si>
  <si>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</si>
  <si>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</si>
  <si>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</si>
  <si>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</si>
  <si>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</si>
  <si>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</si>
  <si>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</si>
  <si>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</si>
  <si>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</si>
  <si>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</si>
  <si>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</si>
  <si>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</si>
  <si>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</si>
  <si>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</si>
  <si>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</si>
  <si>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</si>
  <si>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</si>
  <si>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</si>
  <si>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</si>
  <si>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</si>
  <si>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</si>
  <si>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</si>
  <si>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</si>
  <si>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</si>
  <si>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</si>
  <si>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</si>
  <si>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</si>
  <si>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</si>
  <si>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</si>
  <si>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</si>
  <si>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</si>
  <si>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</si>
  <si>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</si>
  <si>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</si>
  <si>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</si>
  <si>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</si>
  <si>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</si>
  <si>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</si>
  <si>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</si>
  <si>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</si>
  <si>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</si>
  <si>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</si>
  <si>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</si>
  <si>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</si>
  <si>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</si>
  <si>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</si>
  <si>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</si>
  <si>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</si>
  <si>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</si>
  <si>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</si>
  <si>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</si>
  <si>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</si>
  <si>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</si>
  <si>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</si>
  <si>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</si>
  <si>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</si>
  <si>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</si>
  <si>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</si>
  <si>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</si>
  <si>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</si>
  <si>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</si>
  <si>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</si>
  <si>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</si>
  <si>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</si>
  <si>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</si>
  <si>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</si>
  <si>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</si>
  <si>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</si>
  <si>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</si>
  <si>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</si>
  <si>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</si>
  <si>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</si>
  <si>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</si>
  <si>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</si>
  <si>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</si>
  <si>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</si>
  <si>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</si>
  <si>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</si>
  <si>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</si>
  <si>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</si>
  <si>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</si>
  <si>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</si>
  <si>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</si>
  <si>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</si>
  <si>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</si>
  <si>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</si>
  <si>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</si>
  <si>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</si>
  <si>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</si>
  <si>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</si>
  <si>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</si>
  <si>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</si>
  <si>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</si>
  <si>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</si>
  <si>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</si>
  <si>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</si>
  <si>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</si>
  <si>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</si>
  <si>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</si>
  <si>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</si>
  <si>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</si>
  <si>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</si>
  <si>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</si>
  <si>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</si>
  <si>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</si>
  <si>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</si>
  <si>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</si>
  <si>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</si>
  <si>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</si>
  <si>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</si>
  <si>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</si>
  <si>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</si>
  <si>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</si>
  <si>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</si>
  <si>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</si>
  <si>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</si>
  <si>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</si>
  <si>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</si>
  <si>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</si>
  <si>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</si>
  <si>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</si>
  <si>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</si>
  <si>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</si>
  <si>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</si>
  <si>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</si>
  <si>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</si>
  <si>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</si>
  <si>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</si>
  <si>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</si>
  <si>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</si>
  <si>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</si>
  <si>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</si>
  <si>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</si>
  <si>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</si>
  <si>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</si>
  <si>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</si>
  <si>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</si>
  <si>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</si>
  <si>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</si>
  <si>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</si>
  <si>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</si>
  <si>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</si>
  <si>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</si>
  <si>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</si>
  <si>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</si>
  <si>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</si>
  <si>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</si>
  <si>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</si>
  <si>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</si>
  <si>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</si>
  <si>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</si>
  <si>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</si>
  <si>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</si>
  <si>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</si>
  <si>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</si>
  <si>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</si>
  <si>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</si>
  <si>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</si>
  <si>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</si>
  <si>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</si>
  <si>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</si>
  <si>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</si>
  <si>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</si>
  <si>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</si>
  <si>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</si>
  <si>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</si>
  <si>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</si>
  <si>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</si>
  <si>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</si>
  <si>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</si>
  <si>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</si>
  <si>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</si>
  <si>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</si>
  <si>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</si>
  <si>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</si>
  <si>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</si>
  <si>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</si>
  <si>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</si>
  <si>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</si>
  <si>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</si>
  <si>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</si>
  <si>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</si>
  <si>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</si>
  <si>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</si>
  <si>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</si>
  <si>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</si>
  <si>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</si>
  <si>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</si>
  <si>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</si>
  <si>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</si>
  <si>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</si>
  <si>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</si>
  <si>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</si>
  <si>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</si>
  <si>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</si>
  <si>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</si>
  <si>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</si>
  <si>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</si>
  <si>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</si>
  <si>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</si>
  <si>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</si>
  <si>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</si>
  <si>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</si>
  <si>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</si>
  <si>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</si>
  <si>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</si>
  <si>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</si>
  <si>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</si>
  <si>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</si>
  <si>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</si>
  <si>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</si>
  <si>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</si>
  <si>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</si>
  <si>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</si>
  <si>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</si>
  <si>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</si>
  <si>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</si>
  <si>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</si>
  <si>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</si>
  <si>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</si>
  <si>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</si>
  <si>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</si>
  <si>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</si>
  <si>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</si>
  <si>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</si>
  <si>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</si>
  <si>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</si>
  <si>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</si>
  <si>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</si>
  <si>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</si>
  <si>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</si>
  <si>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</si>
  <si>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</si>
  <si>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</si>
  <si>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</si>
  <si>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</si>
  <si>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</si>
  <si>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</si>
  <si>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</si>
  <si>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</si>
  <si>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</si>
  <si>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</si>
  <si>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</si>
  <si>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</si>
  <si>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</si>
  <si>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</si>
  <si>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</si>
  <si>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</si>
  <si>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</si>
  <si>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</si>
  <si>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</si>
  <si>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</si>
  <si>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</si>
  <si>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</si>
  <si>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</si>
  <si>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</si>
  <si>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</si>
  <si>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</si>
  <si>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</si>
  <si>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</si>
  <si>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</si>
  <si>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</si>
  <si>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</si>
  <si>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</si>
  <si>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</si>
  <si>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</si>
  <si>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</si>
  <si>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</si>
  <si>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</si>
  <si>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</si>
  <si>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</si>
  <si>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</si>
  <si>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</si>
  <si>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</si>
  <si>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</si>
  <si>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</si>
  <si>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</si>
  <si>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</si>
  <si>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</si>
  <si>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</si>
  <si>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</si>
  <si>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</si>
  <si>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</si>
  <si>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</si>
  <si>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</si>
  <si>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</si>
  <si>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</si>
  <si>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</si>
  <si>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</si>
  <si>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</si>
  <si>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</si>
  <si>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</si>
  <si>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</si>
  <si>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</si>
  <si>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</si>
  <si>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</si>
  <si>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</si>
  <si>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</si>
  <si>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</si>
  <si>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</si>
  <si>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</si>
  <si>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</si>
  <si>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</si>
  <si>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</si>
  <si>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</si>
  <si>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</si>
  <si>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</si>
  <si>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</si>
  <si>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</si>
  <si>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</si>
  <si>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</si>
  <si>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</si>
  <si>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</si>
  <si>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</si>
  <si>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</si>
  <si>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</si>
  <si>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</si>
  <si>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</si>
  <si>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</si>
  <si>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</si>
  <si>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</si>
  <si>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</si>
  <si>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</si>
  <si>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</si>
  <si>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</si>
  <si>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</si>
  <si>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</si>
  <si>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</si>
  <si>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</si>
  <si>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</si>
  <si>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</si>
  <si>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</si>
  <si>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</si>
  <si>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</si>
  <si>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</si>
  <si>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</si>
  <si>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</si>
  <si>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</si>
  <si>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</si>
  <si>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</si>
  <si>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</si>
  <si>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</si>
  <si>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</si>
  <si>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</si>
  <si>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</si>
  <si>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</si>
  <si>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</si>
  <si>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</si>
  <si>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</si>
  <si>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</si>
  <si>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</si>
  <si>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</si>
  <si>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</si>
  <si>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</si>
  <si>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</si>
  <si>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</si>
  <si>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</si>
  <si>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</si>
  <si>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</si>
  <si>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</si>
  <si>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</si>
  <si>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</si>
  <si>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</si>
  <si>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</si>
  <si>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</si>
  <si>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</si>
  <si>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</si>
  <si>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</si>
  <si>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</si>
  <si>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</si>
  <si>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</si>
  <si>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</si>
  <si>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</si>
  <si>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</si>
  <si>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</si>
  <si>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</si>
  <si>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</si>
  <si>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</si>
  <si>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</si>
  <si>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</si>
  <si>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</si>
  <si>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</si>
  <si>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</si>
  <si>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</si>
  <si>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</si>
  <si>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</si>
  <si>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</si>
  <si>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</si>
  <si>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</si>
  <si>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</si>
  <si>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</si>
  <si>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</si>
  <si>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</si>
  <si>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</si>
  <si>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</si>
  <si>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</si>
  <si>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</si>
  <si>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</si>
  <si>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</si>
  <si>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</si>
  <si>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</si>
  <si>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</si>
  <si>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</si>
  <si>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</si>
  <si>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</si>
  <si>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</si>
  <si>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</si>
  <si>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</si>
  <si>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</si>
  <si>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</si>
  <si>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</si>
  <si>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</si>
  <si>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</si>
  <si>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</si>
  <si>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</si>
  <si>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</si>
  <si>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</si>
  <si>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</si>
  <si>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</si>
  <si>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</si>
  <si>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</si>
  <si>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</si>
  <si>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</si>
  <si>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</si>
  <si>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</si>
  <si>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</si>
  <si>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</si>
  <si>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</si>
  <si>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</si>
  <si>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</si>
  <si>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</si>
  <si>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</si>
  <si>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</si>
  <si>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</si>
  <si>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</si>
  <si>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</si>
  <si>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</si>
  <si>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</si>
  <si>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</si>
  <si>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</si>
  <si>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</si>
  <si>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</si>
  <si>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</si>
  <si>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</si>
  <si>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</si>
  <si>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</si>
  <si>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</si>
  <si>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</si>
  <si>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</si>
  <si>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</si>
  <si>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</si>
  <si>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</si>
  <si>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</si>
  <si>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</si>
  <si>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</si>
  <si>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</si>
  <si>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</si>
  <si>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</si>
  <si>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</si>
  <si>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</si>
  <si>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</si>
  <si>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</si>
  <si>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</si>
  <si>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</si>
  <si>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</si>
  <si>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</si>
  <si>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</si>
  <si>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</si>
  <si>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</si>
  <si>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</si>
  <si>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</si>
  <si>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</si>
  <si>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</si>
  <si>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</si>
  <si>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</si>
  <si>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</si>
  <si>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</si>
  <si>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</si>
  <si>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</si>
  <si>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</si>
  <si>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</si>
  <si>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</si>
  <si>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</si>
  <si>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</si>
  <si>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</si>
  <si>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</si>
  <si>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</si>
  <si>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</si>
  <si>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</si>
  <si>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</si>
  <si>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</si>
  <si>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</si>
  <si>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</si>
  <si>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</si>
  <si>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</si>
  <si>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</si>
  <si>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</si>
  <si>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</si>
  <si>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</si>
  <si>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</si>
  <si>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</si>
  <si>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</si>
  <si>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</si>
  <si>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</si>
  <si>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</si>
  <si>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</si>
  <si>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</si>
  <si>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</si>
  <si>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</si>
  <si>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</si>
  <si>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</si>
  <si>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</si>
  <si>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</si>
  <si>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</si>
  <si>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</si>
  <si>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</si>
  <si>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</si>
  <si>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</si>
  <si>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</si>
  <si>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</si>
  <si>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</si>
  <si>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</si>
  <si>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</si>
  <si>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</si>
  <si>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</si>
  <si>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</si>
  <si>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</si>
  <si>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</si>
  <si>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</si>
  <si>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</si>
  <si>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</si>
  <si>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</si>
  <si>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</si>
  <si>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</si>
  <si>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</si>
  <si>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</si>
  <si>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</si>
  <si>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</si>
  <si>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</si>
  <si>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</si>
  <si>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</si>
  <si>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</si>
  <si>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</si>
  <si>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</si>
  <si>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</si>
  <si>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</si>
  <si>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</si>
  <si>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</si>
  <si>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</si>
  <si>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</si>
  <si>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</si>
  <si>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</si>
  <si>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</si>
  <si>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</si>
  <si>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</si>
  <si>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</si>
  <si>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</si>
  <si>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</si>
  <si>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</si>
  <si>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</si>
  <si>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</si>
  <si>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</si>
  <si>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</si>
  <si>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</si>
  <si>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</si>
  <si>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</si>
  <si>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</si>
  <si>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</si>
  <si>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</si>
  <si>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</si>
  <si>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</si>
  <si>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</si>
  <si>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</si>
  <si>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</si>
  <si>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</si>
  <si>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</si>
  <si>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</si>
  <si>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</si>
  <si>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</si>
  <si>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</si>
  <si>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</si>
  <si>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</si>
  <si>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</si>
  <si>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</si>
  <si>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</si>
  <si>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</si>
  <si>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</si>
  <si>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</si>
  <si>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</si>
  <si>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</si>
  <si>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</si>
  <si>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</si>
  <si>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</si>
  <si>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</si>
  <si>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</si>
  <si>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</si>
  <si>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</si>
  <si>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</si>
  <si>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</si>
  <si>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</si>
  <si>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</si>
  <si>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</si>
  <si>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</si>
  <si>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</si>
  <si>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</si>
  <si>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</si>
  <si>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</si>
  <si>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</si>
  <si>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</si>
  <si>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</si>
  <si>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</si>
  <si>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</si>
  <si>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</si>
  <si>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</si>
  <si>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</si>
  <si>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</si>
  <si>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</si>
  <si>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</si>
  <si>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</si>
  <si>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</si>
  <si>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</si>
  <si>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</si>
  <si>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</si>
  <si>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</si>
  <si>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</si>
  <si>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</si>
  <si>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</si>
  <si>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</si>
  <si>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</si>
  <si>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</si>
  <si>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</si>
  <si>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</si>
  <si>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</si>
  <si>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</si>
  <si>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</si>
  <si>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</si>
  <si>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</si>
  <si>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</si>
  <si>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</si>
  <si>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</si>
  <si>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</si>
  <si>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</si>
  <si>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</si>
  <si>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</si>
  <si>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</si>
  <si>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</si>
  <si>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</si>
  <si>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</si>
  <si>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</si>
  <si>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</si>
  <si>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</si>
  <si>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</si>
  <si>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</si>
  <si>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</si>
  <si>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</si>
  <si>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</si>
  <si>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</si>
  <si>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</si>
  <si>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</si>
  <si>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</si>
  <si>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</si>
  <si>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</si>
  <si>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</si>
  <si>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</si>
  <si>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</si>
  <si>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</si>
  <si>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</si>
  <si>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</si>
  <si>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</si>
  <si>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</si>
  <si>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</si>
  <si>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</si>
  <si>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</si>
  <si>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</si>
  <si>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</si>
  <si>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</si>
  <si>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</si>
  <si>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</si>
  <si>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</si>
  <si>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</si>
  <si>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</si>
  <si>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</si>
  <si>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</si>
  <si>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</si>
  <si>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</si>
  <si>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</si>
  <si>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OPĆINA GRAČAC MJESNI ODBOR SRB</t>
  </si>
  <si>
    <t>2023-12</t>
  </si>
  <si>
    <t>DA</t>
  </si>
  <si>
    <t>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</si>
</sst>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0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0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0" fontId="30" fillId="0" borderId="60" xfId="0" applyNumberFormat="1" applyFont="1" applyFill="1" applyBorder="1" applyAlignment="1" applyProtection="1">
      <alignment horizontal="left" vertical="center"/>
    </xf>
    <xf numFmtId="49" fontId="30" fillId="0" borderId="50" xfId="0" applyNumberFormat="1" applyFont="1" applyFill="1" applyBorder="1" applyAlignment="1" applyProtection="1">
      <alignment horizontal="left" vertical="center"/>
    </xf>
    <xf numFmtId="49" fontId="30" fillId="0" borderId="55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  <cell r="D651">
            <v>0</v>
          </cell>
          <cell r="E651">
            <v>0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</row>
        <row r="242">
          <cell r="B242" t="str">
            <v>Vlastiti izvori (šifre 91 + 922 - 93 + 96 do 98)</v>
          </cell>
          <cell r="C242" t="str">
            <v>9</v>
          </cell>
          <cell r="D242">
            <v>0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tabSelected="1" topLeftCell="A10" zoomScaleNormal="100" workbookViewId="0">
      <selection activeCell="G39" sqref="G39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96" t="s">
        <v>2953</v>
      </c>
      <c r="B1" s="196"/>
      <c r="C1" s="196"/>
      <c r="D1" s="196"/>
      <c r="E1" s="196"/>
      <c r="F1" s="196"/>
      <c r="G1" s="196"/>
      <c r="H1" s="196"/>
      <c r="I1" s="1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7" t="s">
        <v>2954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99" t="s">
        <v>2958</v>
      </c>
      <c r="F7" s="202" t="s">
        <v>2959</v>
      </c>
      <c r="G7" s="203"/>
      <c r="H7" s="147" t="s">
        <v>2975</v>
      </c>
      <c r="I7" s="148" t="s">
        <v>2976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/>
      <c r="C8" s="149" t="s">
        <v>2973</v>
      </c>
      <c r="E8" s="200"/>
      <c r="F8" s="204" t="s">
        <v>2960</v>
      </c>
      <c r="G8" s="205"/>
      <c r="H8" s="150" t="s">
        <v>2975</v>
      </c>
      <c r="I8" s="151" t="s">
        <v>2976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200"/>
      <c r="F9" s="206" t="s">
        <v>2961</v>
      </c>
      <c r="G9" s="207"/>
      <c r="H9" s="153" t="s">
        <v>2975</v>
      </c>
      <c r="I9" s="154" t="s">
        <v>2976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2962</v>
      </c>
      <c r="C10" s="155">
        <v>21</v>
      </c>
      <c r="E10" s="200"/>
      <c r="F10" s="204" t="s">
        <v>2963</v>
      </c>
      <c r="G10" s="205"/>
      <c r="H10" s="150" t="s">
        <v>2975</v>
      </c>
      <c r="I10" s="151" t="s">
        <v>2976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201"/>
      <c r="F11" s="208" t="s">
        <v>2964</v>
      </c>
      <c r="G11" s="209"/>
      <c r="H11" s="156" t="s">
        <v>2975</v>
      </c>
      <c r="I11" s="157" t="s">
        <v>2976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2965</v>
      </c>
      <c r="C12" s="158" t="s">
        <v>2974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2966</v>
      </c>
      <c r="B15" s="193" t="s">
        <v>2</v>
      </c>
      <c r="C15" s="194"/>
      <c r="D15" s="194"/>
      <c r="E15" s="194"/>
      <c r="F15" s="195"/>
      <c r="G15" s="160" t="s">
        <v>3</v>
      </c>
      <c r="H15" s="161" t="s">
        <v>2967</v>
      </c>
      <c r="I15" s="162" t="s">
        <v>2968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1" t="s">
        <v>2959</v>
      </c>
      <c r="B16" s="191" t="str">
        <f>'[1]PR-RAS'!B12</f>
        <v xml:space="preserve">PRIHODI POSLOVANJA (šifre 61+62+63+64+65+66+67+68) </v>
      </c>
      <c r="C16" s="185"/>
      <c r="D16" s="185"/>
      <c r="E16" s="185"/>
      <c r="F16" s="186"/>
      <c r="G16" s="163" t="str">
        <f>'[1]PR-RAS'!C12</f>
        <v>6</v>
      </c>
      <c r="H16" s="164">
        <v>1419.85</v>
      </c>
      <c r="I16" s="164">
        <v>2699.51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2"/>
      <c r="B17" s="192" t="str">
        <f>'[1]PR-RAS'!B157</f>
        <v xml:space="preserve">RASHODI POSLOVANJA (šifre 31+32+34+35+36+37+38) </v>
      </c>
      <c r="C17" s="188"/>
      <c r="D17" s="188"/>
      <c r="E17" s="188"/>
      <c r="F17" s="189"/>
      <c r="G17" s="165" t="str">
        <f>'[1]PR-RAS'!C157</f>
        <v>3</v>
      </c>
      <c r="H17" s="164">
        <v>1419.85</v>
      </c>
      <c r="I17" s="164">
        <v>2712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2"/>
      <c r="B18" s="192" t="str">
        <f>'[1]PR-RAS'!B651</f>
        <v>Višak prihoda i primitaka raspoloživ u sljedećem razdoblju (šifre X005 + '9221-9222' - Y005 - '9222-9221')</v>
      </c>
      <c r="C18" s="188"/>
      <c r="D18" s="188"/>
      <c r="E18" s="188"/>
      <c r="F18" s="189"/>
      <c r="G18" s="165" t="str">
        <f>'[1]PR-RAS'!C651</f>
        <v>X006</v>
      </c>
      <c r="H18" s="164">
        <f>'[1]PR-RAS'!D651</f>
        <v>0</v>
      </c>
      <c r="I18" s="164">
        <f>'[1]PR-RAS'!E651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3"/>
      <c r="B19" s="177" t="str">
        <f>'[1]PR-RAS'!B652</f>
        <v>Manjak prihoda i primitaka za pokriće u sljedećem razdoblju (šifre Y005 + '9222-9221' - X005 - '9221-9222' )</v>
      </c>
      <c r="C19" s="178"/>
      <c r="D19" s="178"/>
      <c r="E19" s="178"/>
      <c r="F19" s="179"/>
      <c r="G19" s="166" t="str">
        <f>'[1]PR-RAS'!C652</f>
        <v>Y006</v>
      </c>
      <c r="H19" s="167">
        <f>'[1]PR-RAS'!D652</f>
        <v>0</v>
      </c>
      <c r="I19" s="167">
        <v>12.49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1" t="s">
        <v>1920</v>
      </c>
      <c r="B20" s="191" t="str">
        <f>[1]BILANCA!B13</f>
        <v>Nefinancijska imovina (šifre 01+02+03+04+05+06)</v>
      </c>
      <c r="C20" s="185"/>
      <c r="D20" s="185"/>
      <c r="E20" s="185"/>
      <c r="F20" s="186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2"/>
      <c r="B21" s="192" t="str">
        <f>[1]BILANCA!B74</f>
        <v>Financijska imovina (šifre 11+12+13+14+15+16+17+19)</v>
      </c>
      <c r="C21" s="188"/>
      <c r="D21" s="188"/>
      <c r="E21" s="188"/>
      <c r="F21" s="189"/>
      <c r="G21" s="165" t="str">
        <f>[1]BILANCA!C74</f>
        <v>1</v>
      </c>
      <c r="H21" s="164">
        <v>114.36</v>
      </c>
      <c r="I21" s="164">
        <v>101.87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2"/>
      <c r="B22" s="192" t="str">
        <f>[1]BILANCA!B181</f>
        <v xml:space="preserve">Obveze (šifre 23+24+25+26+29) </v>
      </c>
      <c r="C22" s="188"/>
      <c r="D22" s="188"/>
      <c r="E22" s="188"/>
      <c r="F22" s="189"/>
      <c r="G22" s="165" t="str">
        <f>[1]BILANCA!C181</f>
        <v>2</v>
      </c>
      <c r="H22" s="164">
        <v>114.36</v>
      </c>
      <c r="I22" s="164">
        <v>114.36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3"/>
      <c r="B23" s="177" t="str">
        <f>[1]BILANCA!B242</f>
        <v>Vlastiti izvori (šifre 91 + 922 - 93 + 96 do 98)</v>
      </c>
      <c r="C23" s="178"/>
      <c r="D23" s="178"/>
      <c r="E23" s="178"/>
      <c r="F23" s="179"/>
      <c r="G23" s="166" t="str">
        <f>[1]BILANCA!C242</f>
        <v>9</v>
      </c>
      <c r="H23" s="167">
        <f>[1]BILANCA!D242</f>
        <v>0</v>
      </c>
      <c r="I23" s="167">
        <v>-12.49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1" t="s">
        <v>2961</v>
      </c>
      <c r="B24" s="191" t="str">
        <f>'[1]RAS-funkcijski'!B12</f>
        <v>Opće javne usluge (šifre 011+012+013+014 do 018)</v>
      </c>
      <c r="C24" s="185"/>
      <c r="D24" s="185"/>
      <c r="E24" s="185"/>
      <c r="F24" s="186"/>
      <c r="G24" s="163" t="str">
        <f>'[1]RAS-funkcijski'!C12</f>
        <v>01</v>
      </c>
      <c r="H24" s="168">
        <v>1419.85</v>
      </c>
      <c r="I24" s="168">
        <v>2712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2"/>
      <c r="B25" s="192" t="str">
        <f>'[1]RAS-funkcijski'!B42</f>
        <v>Ekonomski poslovi (šifre 041+042+043+044+045+046+047+048+049)</v>
      </c>
      <c r="C25" s="188"/>
      <c r="D25" s="188"/>
      <c r="E25" s="188"/>
      <c r="F25" s="189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2"/>
      <c r="B26" s="192" t="str">
        <f>'[1]RAS-funkcijski'!B95</f>
        <v>Rashodi vezani za stanovanje i kom. pogodnosti koji nisu drugdje svrstani</v>
      </c>
      <c r="C26" s="188"/>
      <c r="D26" s="188"/>
      <c r="E26" s="188"/>
      <c r="F26" s="189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2"/>
      <c r="B27" s="192" t="str">
        <f>'[1]RAS-funkcijski'!B121</f>
        <v>Obrazovanje (šifre 091+092+093+094+095+096+097+098)</v>
      </c>
      <c r="C27" s="188"/>
      <c r="D27" s="188"/>
      <c r="E27" s="188"/>
      <c r="F27" s="189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3"/>
      <c r="B28" s="177" t="str">
        <f>'[1]RAS-funkcijski'!B148</f>
        <v>Kontrolni zbroj (šifre 01+02+03+04+05+06+07+08+09+10)</v>
      </c>
      <c r="C28" s="178"/>
      <c r="D28" s="178"/>
      <c r="E28" s="178"/>
      <c r="F28" s="179"/>
      <c r="G28" s="166" t="str">
        <f>'[1]RAS-funkcijski'!C148</f>
        <v>R1</v>
      </c>
      <c r="H28" s="167">
        <v>1419.85</v>
      </c>
      <c r="I28" s="167">
        <v>2712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1" t="s">
        <v>2963</v>
      </c>
      <c r="B29" s="184" t="str">
        <f>'[1]P-VRIO'!B12</f>
        <v>Promjene u vrijednosti i obujmu imovine (šifre 91511+91512)</v>
      </c>
      <c r="C29" s="185"/>
      <c r="D29" s="185"/>
      <c r="E29" s="185"/>
      <c r="F29" s="186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2"/>
      <c r="B30" s="187" t="str">
        <f>'[1]P-VRIO'!B29</f>
        <v>Promjene u obujmu imovine (šifre P016+P023)</v>
      </c>
      <c r="C30" s="188"/>
      <c r="D30" s="188"/>
      <c r="E30" s="188"/>
      <c r="F30" s="189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2"/>
      <c r="B31" s="187" t="str">
        <f>'[1]P-VRIO'!B45</f>
        <v>Promjene u vrijednosti (revalorizacija) i obujmu obveza (šifre 91521+91522)</v>
      </c>
      <c r="C31" s="188"/>
      <c r="D31" s="188"/>
      <c r="E31" s="188"/>
      <c r="F31" s="189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3"/>
      <c r="B32" s="190" t="str">
        <f>'[1]P-VRIO'!B51</f>
        <v>Promjene u obujmu obveza (šifre P035 do P038)</v>
      </c>
      <c r="C32" s="178"/>
      <c r="D32" s="178"/>
      <c r="E32" s="178"/>
      <c r="F32" s="179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1" t="s">
        <v>2964</v>
      </c>
      <c r="B33" s="191" t="str">
        <f>[1]OBVEZE!B12</f>
        <v>Stanje obveza 1. siječnja (=stanju obveza iz Izvještaja o obvezama na 31. prosinca prethodne godine)</v>
      </c>
      <c r="C33" s="185"/>
      <c r="D33" s="185"/>
      <c r="E33" s="185"/>
      <c r="F33" s="186"/>
      <c r="G33" s="163" t="str">
        <f>[1]OBVEZE!C12</f>
        <v>V001</v>
      </c>
      <c r="H33" s="168" t="s">
        <v>2969</v>
      </c>
      <c r="I33" s="168">
        <v>114.36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2"/>
      <c r="B34" s="192" t="str">
        <f>[1]OBVEZE!B49</f>
        <v>Stanje obveza na kraju izvještajnog razdoblja (šifre V001+V002-V004) i (šifre V007+V009)</v>
      </c>
      <c r="C34" s="188"/>
      <c r="D34" s="188"/>
      <c r="E34" s="188"/>
      <c r="F34" s="189"/>
      <c r="G34" s="165" t="str">
        <f>[1]OBVEZE!C49</f>
        <v>V006</v>
      </c>
      <c r="H34" s="164" t="s">
        <v>2969</v>
      </c>
      <c r="I34" s="164">
        <v>114.36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2"/>
      <c r="B35" s="192" t="str">
        <f>[1]OBVEZE!B50</f>
        <v>Stanje dospjelih obveza na kraju izvještajnog razdoblja (šifre V008+D23+D24 + 'D dio 25,26')</v>
      </c>
      <c r="C35" s="188"/>
      <c r="D35" s="188"/>
      <c r="E35" s="188"/>
      <c r="F35" s="189"/>
      <c r="G35" s="165" t="str">
        <f>[1]OBVEZE!C50</f>
        <v>V007</v>
      </c>
      <c r="H35" s="164" t="s">
        <v>2969</v>
      </c>
      <c r="I35" s="164">
        <v>114.36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3"/>
      <c r="B36" s="177" t="str">
        <f>[1]OBVEZE!B108</f>
        <v>Stanje nedospjelih obveza na kraju izvještajnog razdoblja (šifre V010 + ND23 + ND24 + 'ND dio 25,26')</v>
      </c>
      <c r="C36" s="178"/>
      <c r="D36" s="178"/>
      <c r="E36" s="178"/>
      <c r="F36" s="179"/>
      <c r="G36" s="166" t="str">
        <f>[1]OBVEZE!C108</f>
        <v>V009</v>
      </c>
      <c r="H36" s="167" t="s">
        <v>2969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80" t="s">
        <v>2970</v>
      </c>
      <c r="I39" s="180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821" zoomScaleNormal="100" workbookViewId="0">
      <selection activeCell="D838" sqref="D838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1419.85</v>
      </c>
      <c r="E11" s="27">
        <f>E12+E49+E55+E87+E111+E129+E138+E144</f>
        <v>2699.51</v>
      </c>
      <c r="F11" s="28">
        <f t="shared" ref="F11:F227" si="0">IF(D11&lt;&gt;0,IF(E11/D11&gt;=100,"&gt;&gt;100",E11/D11*100),"-")</f>
        <v>190.12642180512029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</v>
      </c>
      <c r="E87" s="27">
        <f>E88+E96+E103</f>
        <v>0.05</v>
      </c>
      <c r="F87" s="28" t="str">
        <f t="shared" si="0"/>
        <v>-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</v>
      </c>
      <c r="E88" s="27">
        <f t="shared" si="16"/>
        <v>0.05</v>
      </c>
      <c r="F88" s="28" t="str">
        <f t="shared" si="0"/>
        <v>-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/>
      <c r="E90" s="29">
        <v>0.05</v>
      </c>
      <c r="F90" s="28" t="str">
        <f t="shared" si="0"/>
        <v>-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0</v>
      </c>
      <c r="E129" s="27">
        <f t="shared" si="23"/>
        <v>0</v>
      </c>
      <c r="F129" s="28" t="str">
        <f t="shared" si="0"/>
        <v>-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0</v>
      </c>
      <c r="E133" s="27">
        <f>SUM(E134:E137)</f>
        <v>0</v>
      </c>
      <c r="F133" s="28" t="str">
        <f t="shared" si="0"/>
        <v>-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/>
      <c r="E134" s="29"/>
      <c r="F134" s="28" t="str">
        <f t="shared" si="0"/>
        <v>-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1419.85</v>
      </c>
      <c r="E138" s="27">
        <f t="shared" si="25"/>
        <v>2699.46</v>
      </c>
      <c r="F138" s="28">
        <f t="shared" si="0"/>
        <v>190.12290030637041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1419.85</v>
      </c>
      <c r="E139" s="27">
        <f t="shared" si="26"/>
        <v>2699.46</v>
      </c>
      <c r="F139" s="28">
        <f t="shared" si="0"/>
        <v>190.12290030637041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1419.85</v>
      </c>
      <c r="E140" s="29">
        <v>2699.46</v>
      </c>
      <c r="F140" s="28">
        <f t="shared" si="0"/>
        <v>190.12290030637041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1419.85</v>
      </c>
      <c r="E156" s="27">
        <f t="shared" si="29"/>
        <v>2712</v>
      </c>
      <c r="F156" s="28">
        <f t="shared" si="0"/>
        <v>191.00609219283729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698.71</v>
      </c>
      <c r="E168" s="27">
        <f t="shared" si="33"/>
        <v>2601.69</v>
      </c>
      <c r="F168" s="28">
        <f t="shared" si="0"/>
        <v>372.35619928153312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38.49</v>
      </c>
      <c r="E174" s="27">
        <f t="shared" si="35"/>
        <v>60</v>
      </c>
      <c r="F174" s="28">
        <f t="shared" si="0"/>
        <v>155.8846453624318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38.49</v>
      </c>
      <c r="E175" s="29">
        <v>60</v>
      </c>
      <c r="F175" s="28">
        <f t="shared" si="0"/>
        <v>155.8846453624318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632.02</v>
      </c>
      <c r="E182" s="27">
        <f t="shared" si="36"/>
        <v>535.75</v>
      </c>
      <c r="F182" s="28">
        <f t="shared" si="0"/>
        <v>84.767887092180629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>
        <v>233.82</v>
      </c>
      <c r="E186" s="29">
        <v>15.75</v>
      </c>
      <c r="F186" s="28">
        <f t="shared" si="0"/>
        <v>6.7359507313317941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398.2</v>
      </c>
      <c r="E189" s="29">
        <v>520</v>
      </c>
      <c r="F189" s="28">
        <f t="shared" si="0"/>
        <v>130.5876443997991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/>
      <c r="E191" s="29"/>
      <c r="F191" s="28" t="str">
        <f t="shared" si="0"/>
        <v>-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28.2</v>
      </c>
      <c r="E193" s="27">
        <f t="shared" si="37"/>
        <v>2005.94</v>
      </c>
      <c r="F193" s="28">
        <f t="shared" si="0"/>
        <v>7113.2624113475176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/>
      <c r="E194" s="29">
        <v>2005.94</v>
      </c>
      <c r="F194" s="28" t="str">
        <f t="shared" si="0"/>
        <v>-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>
        <v>28.2</v>
      </c>
      <c r="E196" s="29"/>
      <c r="F196" s="28">
        <f t="shared" si="0"/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/>
      <c r="E200" s="29"/>
      <c r="F200" s="28" t="str">
        <f t="shared" si="0"/>
        <v>-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96.14</v>
      </c>
      <c r="E201" s="27">
        <f t="shared" si="38"/>
        <v>110.31</v>
      </c>
      <c r="F201" s="28">
        <f t="shared" si="0"/>
        <v>114.7389224048263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96.14</v>
      </c>
      <c r="E215" s="27">
        <f t="shared" si="41"/>
        <v>110.31</v>
      </c>
      <c r="F215" s="28">
        <f t="shared" si="0"/>
        <v>114.7389224048263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96.14</v>
      </c>
      <c r="E216" s="29">
        <v>110.31</v>
      </c>
      <c r="F216" s="28">
        <f t="shared" si="0"/>
        <v>114.7389224048263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625</v>
      </c>
      <c r="E268" s="27">
        <f t="shared" si="58"/>
        <v>0</v>
      </c>
      <c r="F268" s="28">
        <f t="shared" ref="F268:F271" si="59">IF(D268&lt;&gt;0,IF(E268/D268&gt;=100,"&gt;&gt;100",E268/D268*100),"-")</f>
        <v>0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625</v>
      </c>
      <c r="E269" s="27">
        <f t="shared" si="60"/>
        <v>0</v>
      </c>
      <c r="F269" s="28">
        <f t="shared" si="59"/>
        <v>0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>
        <v>625</v>
      </c>
      <c r="E270" s="29"/>
      <c r="F270" s="28">
        <f t="shared" si="59"/>
        <v>0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/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1419.85</v>
      </c>
      <c r="E294" s="27">
        <f t="shared" si="67"/>
        <v>2712</v>
      </c>
      <c r="F294" s="28">
        <f t="shared" si="64"/>
        <v>191.00609219283729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f>IF(D11&gt;=D294,D11-D294,0)</f>
        <v>0</v>
      </c>
      <c r="E295" s="27">
        <f>IF(E11&gt;=E294,E11-E294,0)</f>
        <v>0</v>
      </c>
      <c r="F295" s="28" t="str">
        <f t="shared" si="64"/>
        <v>-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0</v>
      </c>
      <c r="E296" s="27">
        <f>IF(E294&gt;=E11,E294-E11,0)</f>
        <v>12.489999999999782</v>
      </c>
      <c r="F296" s="28" t="str">
        <f t="shared" si="64"/>
        <v>-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/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/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1419.85</v>
      </c>
      <c r="E417" s="27">
        <f>E11+E303</f>
        <v>2699.51</v>
      </c>
      <c r="F417" s="28">
        <f t="shared" si="69"/>
        <v>190.12642180512029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1419.85</v>
      </c>
      <c r="E418" s="27">
        <f t="shared" si="100"/>
        <v>2712</v>
      </c>
      <c r="F418" s="28">
        <f t="shared" si="69"/>
        <v>191.00609219283729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0</v>
      </c>
      <c r="E419" s="27">
        <f t="shared" si="101"/>
        <v>0</v>
      </c>
      <c r="F419" s="28" t="str">
        <f t="shared" si="69"/>
        <v>-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0</v>
      </c>
      <c r="E420" s="27">
        <f t="shared" si="102"/>
        <v>12.489999999999782</v>
      </c>
      <c r="F420" s="28" t="str">
        <f t="shared" si="69"/>
        <v>-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0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0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1419.85</v>
      </c>
      <c r="E644" s="27">
        <f t="shared" si="167"/>
        <v>2699.51</v>
      </c>
      <c r="F644" s="28">
        <f t="shared" si="107"/>
        <v>190.12642180512029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1419.85</v>
      </c>
      <c r="E645" s="27">
        <f t="shared" si="168"/>
        <v>2712</v>
      </c>
      <c r="F645" s="28">
        <f t="shared" si="107"/>
        <v>191.00609219283729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0</v>
      </c>
      <c r="E646" s="27">
        <f t="shared" si="169"/>
        <v>0</v>
      </c>
      <c r="F646" s="28" t="str">
        <f t="shared" si="107"/>
        <v>-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0</v>
      </c>
      <c r="E647" s="27">
        <f t="shared" si="170"/>
        <v>12.489999999999782</v>
      </c>
      <c r="F647" s="28" t="str">
        <f t="shared" si="107"/>
        <v>-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0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0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0</v>
      </c>
      <c r="E650" s="27">
        <f t="shared" si="173"/>
        <v>0</v>
      </c>
      <c r="F650" s="28" t="str">
        <f t="shared" si="107"/>
        <v>-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0</v>
      </c>
      <c r="E651" s="27">
        <f t="shared" si="174"/>
        <v>12.489999999999782</v>
      </c>
      <c r="F651" s="28" t="str">
        <f t="shared" si="107"/>
        <v>-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>
        <v>1072.24</v>
      </c>
      <c r="E654" s="29"/>
      <c r="F654" s="28">
        <f t="shared" ref="F654:F717" si="175">IF(D654&lt;&gt;0,IF(E654/D654&gt;=100,"&gt;&gt;100",E654/D654*100),"-")</f>
        <v>0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1534.22</v>
      </c>
      <c r="E655" s="29">
        <v>2813.87</v>
      </c>
      <c r="F655" s="28">
        <f t="shared" si="175"/>
        <v>183.40720366049197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2492.1</v>
      </c>
      <c r="E656" s="29">
        <v>2712</v>
      </c>
      <c r="F656" s="28">
        <f t="shared" si="175"/>
        <v>108.82388347177081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114.36000000000013</v>
      </c>
      <c r="E657" s="27">
        <f>+E654+E655-E656</f>
        <v>101.86999999999989</v>
      </c>
      <c r="F657" s="28">
        <f t="shared" si="175"/>
        <v>89.078349073102288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/>
      <c r="E730" s="29">
        <v>2005.94</v>
      </c>
      <c r="F730" s="28" t="str">
        <f t="shared" ref="F730:F843" si="177">IF(D730&lt;&gt;0,IF(E730/D730&gt;=100,"&gt;&gt;100",E730/D730*100),"-")</f>
        <v>-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2972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>
        <v>625</v>
      </c>
      <c r="E834" s="29"/>
      <c r="F834" s="28">
        <f t="shared" si="177"/>
        <v>0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4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234" zoomScaleNormal="100" workbookViewId="0">
      <selection activeCell="J244" sqref="J244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114.36</v>
      </c>
      <c r="E11" s="78">
        <f t="shared" si="0"/>
        <v>101.86999999999999</v>
      </c>
      <c r="F11" s="79">
        <f t="shared" ref="F11:F264" si="1">IF(D11&gt;0,IF(E11/D11&gt;=100,"&gt;&gt;100",E11/D11*100),"-")</f>
        <v>89.078349073102487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114.36</v>
      </c>
      <c r="E73" s="27">
        <f t="shared" si="14"/>
        <v>101.86999999999999</v>
      </c>
      <c r="F73" s="28">
        <f t="shared" si="1"/>
        <v>89.078349073102487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114.36</v>
      </c>
      <c r="E74" s="27">
        <f t="shared" si="15"/>
        <v>101.86999999999999</v>
      </c>
      <c r="F74" s="28">
        <f t="shared" si="1"/>
        <v>89.078349073102487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:E75" si="16">SUM(D76:D79)</f>
        <v>102.12</v>
      </c>
      <c r="E75" s="27">
        <f t="shared" si="16"/>
        <v>89.63</v>
      </c>
      <c r="F75" s="28">
        <f t="shared" si="1"/>
        <v>87.769291030160588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>
        <v>102.12</v>
      </c>
      <c r="E77" s="29">
        <v>89.63</v>
      </c>
      <c r="F77" s="28">
        <f t="shared" si="1"/>
        <v>87.769291030160588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>
        <v>12.24</v>
      </c>
      <c r="E81" s="29">
        <v>12.24</v>
      </c>
      <c r="F81" s="28">
        <f t="shared" si="1"/>
        <v>100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114.36</v>
      </c>
      <c r="E179" s="27">
        <f t="shared" si="32"/>
        <v>101.87</v>
      </c>
      <c r="F179" s="28">
        <f t="shared" si="1"/>
        <v>89.078349073102487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114.36</v>
      </c>
      <c r="E180" s="27">
        <f t="shared" si="33"/>
        <v>114.36</v>
      </c>
      <c r="F180" s="28">
        <f t="shared" si="1"/>
        <v>100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114.36</v>
      </c>
      <c r="E181" s="27">
        <f t="shared" ref="E181" si="34">SUM(E182:E184)+SUM(E188:E192)</f>
        <v>114.36</v>
      </c>
      <c r="F181" s="28">
        <f t="shared" si="1"/>
        <v>100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>
        <v>114.36</v>
      </c>
      <c r="E192" s="29">
        <v>114.36</v>
      </c>
      <c r="F192" s="28">
        <f t="shared" si="1"/>
        <v>100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0</v>
      </c>
      <c r="E241" s="27">
        <f>+E242+E249-E258+SUM(E259:E261)</f>
        <v>-12.49</v>
      </c>
      <c r="F241" s="28" t="str">
        <f t="shared" si="1"/>
        <v>-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0</v>
      </c>
      <c r="E249" s="27">
        <f>E250-E254</f>
        <v>-12.49</v>
      </c>
      <c r="F249" s="28" t="str">
        <f t="shared" si="1"/>
        <v>-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0</v>
      </c>
      <c r="E250" s="27">
        <f t="shared" si="46"/>
        <v>0</v>
      </c>
      <c r="F250" s="28" t="str">
        <f t="shared" si="1"/>
        <v>-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/>
      <c r="E253" s="29"/>
      <c r="F253" s="28" t="str">
        <f t="shared" si="1"/>
        <v>-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0</v>
      </c>
      <c r="E254" s="27">
        <f t="shared" si="47"/>
        <v>12.49</v>
      </c>
      <c r="F254" s="28" t="str">
        <f t="shared" si="1"/>
        <v>-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/>
      <c r="E257" s="29">
        <v>12.49</v>
      </c>
      <c r="F257" s="28" t="str">
        <f t="shared" si="1"/>
        <v>-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/>
      <c r="E291" s="29"/>
      <c r="F291" s="28" t="str">
        <f t="shared" si="50"/>
        <v>-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activeCell="E24" sqref="E24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1419.85</v>
      </c>
      <c r="E11" s="78">
        <f>E12+E16+E19+SUM(E23:E27)</f>
        <v>2712</v>
      </c>
      <c r="F11" s="79">
        <f t="shared" ref="F11:F147" si="1">IF(D11&gt;0,IF(E11/D11&gt;=100,"&gt;&gt;100",E11/D11*100),"-")</f>
        <v>191.00609219283729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1419.85</v>
      </c>
      <c r="E12" s="27">
        <f t="shared" si="2"/>
        <v>2712</v>
      </c>
      <c r="F12" s="28">
        <f t="shared" si="1"/>
        <v>191.00609219283729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>
        <v>1419.85</v>
      </c>
      <c r="E13" s="29">
        <v>2712</v>
      </c>
      <c r="F13" s="28">
        <f t="shared" si="1"/>
        <v>191.00609219283729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1419.85</v>
      </c>
      <c r="E147" s="48">
        <f t="shared" si="27"/>
        <v>2712</v>
      </c>
      <c r="F147" s="43">
        <f t="shared" si="1"/>
        <v>191.00609219283729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K16" sqref="K16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f t="shared" ref="D11:E11" si="0">D12+D28</f>
        <v>0</v>
      </c>
      <c r="E11" s="104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1">D13+D20</f>
        <v>0</v>
      </c>
      <c r="E12" s="107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2">SUM(D14:D19)</f>
        <v>0</v>
      </c>
      <c r="E13" s="107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3">D29+D36</f>
        <v>0</v>
      </c>
      <c r="E28" s="107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4">SUM(D30:D35)</f>
        <v>0</v>
      </c>
      <c r="E29" s="107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5">SUM(D37:D43)</f>
        <v>0</v>
      </c>
      <c r="E36" s="107">
        <f t="shared" si="5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6">D45+D50</f>
        <v>0</v>
      </c>
      <c r="E44" s="107">
        <f t="shared" si="6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7">SUM(D46:D49)</f>
        <v>0</v>
      </c>
      <c r="E45" s="107">
        <f t="shared" si="7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8">SUM(D51:D54)</f>
        <v>0</v>
      </c>
      <c r="E50" s="107">
        <f t="shared" si="8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zoomScaleNormal="100" workbookViewId="0">
      <selection activeCell="D98" sqref="D98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114.36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2712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2712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2601.69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110.31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2712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2712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2601.69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110.31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114.36000000000013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114.36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2971</v>
      </c>
      <c r="C55" s="123" t="s">
        <v>2884</v>
      </c>
      <c r="D55" s="124">
        <f>D56+D61+D66+D71+D76+D81+D86+D91</f>
        <v>114.36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114.36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>
        <v>114.36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2022-03-21T10:01:46Z</cp:lastPrinted>
  <dcterms:created xsi:type="dcterms:W3CDTF">2022-03-14T11:29:36Z</dcterms:created>
  <dcterms:modified xsi:type="dcterms:W3CDTF">2024-02-14T09:24:59Z</dcterms:modified>
</cp:coreProperties>
</file>